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checkCompatibility="1" defaultThemeVersion="124226"/>
  <mc:AlternateContent xmlns:mc="http://schemas.openxmlformats.org/markup-compatibility/2006">
    <mc:Choice Requires="x15">
      <x15ac:absPath xmlns:x15ac="http://schemas.microsoft.com/office/spreadsheetml/2010/11/ac" url="G:\My Drive\2025 06 03 - contract template update\"/>
    </mc:Choice>
  </mc:AlternateContent>
  <xr:revisionPtr revIDLastSave="0" documentId="13_ncr:1_{7DE3C168-86A8-4F5B-9D90-9F67012A2341}" xr6:coauthVersionLast="47" xr6:coauthVersionMax="47" xr10:uidLastSave="{00000000-0000-0000-0000-000000000000}"/>
  <workbookProtection workbookAlgorithmName="SHA-512" workbookHashValue="6KiAn7Wf66NpvXsKv4+OatilLO3gNri+SO2Cq4Netd/fy4dOsJcHG/pkpoaSD0PtzFL88PHh2+H14ezEt0N7Ow==" workbookSaltValue="PI4ZHJN/uy9sehtrKE486Q==" workbookSpinCount="100000" lockStructure="1"/>
  <bookViews>
    <workbookView xWindow="-120" yWindow="-120" windowWidth="20730" windowHeight="11160" tabRatio="838" xr2:uid="{00000000-000D-0000-FFFF-FFFF00000000}"/>
  </bookViews>
  <sheets>
    <sheet name="1 - Budget Input Sheet" sheetId="28" r:id="rId1"/>
    <sheet name="2 - Academic Staff Costs - calc" sheetId="31" r:id="rId2"/>
    <sheet name="3 - UCD Academic Scales" sheetId="29" r:id="rId3"/>
    <sheet name="4 - Fees &amp; Stipends" sheetId="30" r:id="rId4"/>
    <sheet name="5 - Researcher Salary Scales" sheetId="27" r:id="rId5"/>
    <sheet name="EFIN Reconciliation" sheetId="32" state="hidden" r:id="rId6"/>
  </sheets>
  <definedNames>
    <definedName name="_95_ADMINISTRATIVE_OFFICER_IA_2013__2010" localSheetId="5">#REF!</definedName>
    <definedName name="_95_ADMINISTRATIVE_OFFICER_IA_2013__2010">#REF!</definedName>
    <definedName name="_95_ADMINISTRATIVE_OFFICER_II_2010" localSheetId="5">#REF!</definedName>
    <definedName name="_95_ADMINISTRATIVE_OFFICER_II_2010">#REF!</definedName>
    <definedName name="_95_Associate_Professor">#REF!</definedName>
    <definedName name="_95_Full_Professor">#REF!</definedName>
    <definedName name="_95_Lecturer_Asst_Prof_above_the_bar">#REF!</definedName>
    <definedName name="_95_Lecturer_Asst_Prof_below_the_bar">#REF!</definedName>
    <definedName name="_95_Professor">#REF!</definedName>
    <definedName name="_95_SENIOR_EXECUTIVE_ASSISTANT_2010">#REF!</definedName>
    <definedName name="ADMIN_OFFICER_I_2010" localSheetId="5">#REF!</definedName>
    <definedName name="ADMIN_OFFICER_I_2010">#REF!</definedName>
    <definedName name="Associate_Professor" localSheetId="5">#REF!</definedName>
    <definedName name="Associate_Professor">#REF!</definedName>
    <definedName name="ColRefGrade">#REF!</definedName>
    <definedName name="ColRefStaff">#REF!</definedName>
    <definedName name="csDesignMode">1</definedName>
    <definedName name="Dep_Level">#REF!</definedName>
    <definedName name="Dissemintation_and_knowledge_exchange_costs">#REF!</definedName>
    <definedName name="EXECUTIVE_ASSISTANT_2010" localSheetId="5">#REF!</definedName>
    <definedName name="EXECUTIVE_ASSISTANT_2010">#REF!</definedName>
    <definedName name="Experienced_Post_Doc" localSheetId="5">#REF!</definedName>
    <definedName name="Experienced_Post_Doc">#REF!</definedName>
    <definedName name="Full_Professor" localSheetId="5">#REF!</definedName>
    <definedName name="Full_Professor">#REF!</definedName>
    <definedName name="Lecturer_Asst_Prof_above_the_bar" localSheetId="5">#REF!</definedName>
    <definedName name="Lecturer_Asst_Prof_above_the_bar">#REF!</definedName>
    <definedName name="Materials_and_Consumables">#REF!</definedName>
    <definedName name="New_Post_Doc" localSheetId="5">#REF!</definedName>
    <definedName name="New_Post_Doc">#REF!</definedName>
    <definedName name="Old_Age_Pension">#REF!</definedName>
    <definedName name="Other_Cost_Categories">#REF!</definedName>
    <definedName name="PhD_Student___EU" localSheetId="5">#REF!</definedName>
    <definedName name="PhD_Student___EU">#REF!</definedName>
    <definedName name="PhD_Student___Non_EU" localSheetId="5">#REF!</definedName>
    <definedName name="PhD_Student___Non_EU">#REF!</definedName>
    <definedName name="PostDoc_L2A" localSheetId="5">#REF!</definedName>
    <definedName name="PostDoc_L2A">#REF!</definedName>
    <definedName name="PostDoc_L2B">#REF!</definedName>
    <definedName name="_xlnm.Print_Area" localSheetId="0">'1 - Budget Input Sheet'!$A$1:$H$48</definedName>
    <definedName name="_xlnm.Print_Area" localSheetId="4">'5 - Researcher Salary Scales'!#REF!</definedName>
    <definedName name="Print_Area_0" localSheetId="5">#REF!</definedName>
    <definedName name="Print_Area_0">#REF!</definedName>
    <definedName name="PrintBudget">#REF!</definedName>
    <definedName name="Professor" localSheetId="5">#REF!</definedName>
    <definedName name="Professor">#REF!</definedName>
    <definedName name="PSCatStart">#REF!</definedName>
    <definedName name="PSClassCol">#REF!</definedName>
    <definedName name="Publication_costs">#REF!</definedName>
    <definedName name="Research_Assistant" localSheetId="5">#REF!</definedName>
    <definedName name="Research_Assistant">#REF!</definedName>
    <definedName name="Research_Fellow" localSheetId="5">#REF!</definedName>
    <definedName name="Research_Fellow">#REF!</definedName>
    <definedName name="Senior_Research_Fellow" localSheetId="5">#REF!</definedName>
    <definedName name="Senior_Research_Fellow">#REF!</definedName>
    <definedName name="StaffTypeList" localSheetId="5">#REF!</definedName>
    <definedName name="StaffTypeList">#REF!</definedName>
    <definedName name="StartGradeType" localSheetId="5">#REF!</definedName>
    <definedName name="StartGradeType">#REF!</definedName>
    <definedName name="StartStaffType">#REF!</definedName>
    <definedName name="te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2" i="31" l="1"/>
  <c r="E72" i="31"/>
  <c r="D72" i="31"/>
  <c r="C72" i="31"/>
  <c r="F58" i="31"/>
  <c r="E58" i="31"/>
  <c r="D58" i="31"/>
  <c r="C58" i="31"/>
  <c r="F35" i="31"/>
  <c r="E35" i="31"/>
  <c r="D35" i="31"/>
  <c r="C35" i="31"/>
  <c r="K45" i="29"/>
  <c r="M45" i="29" s="1"/>
  <c r="K44" i="29"/>
  <c r="M44" i="29" s="1"/>
  <c r="K43" i="29"/>
  <c r="M43" i="29" s="1"/>
  <c r="K42" i="29"/>
  <c r="M42" i="29" s="1"/>
  <c r="K41" i="29"/>
  <c r="M41" i="29" s="1"/>
  <c r="K40" i="29"/>
  <c r="M40" i="29" s="1"/>
  <c r="K39" i="29"/>
  <c r="M39" i="29" s="1"/>
  <c r="K38" i="29"/>
  <c r="M38" i="29" s="1"/>
  <c r="K37" i="29"/>
  <c r="M37" i="29" s="1"/>
  <c r="K36" i="29"/>
  <c r="M36" i="29" s="1"/>
  <c r="K35" i="29"/>
  <c r="M35" i="29" s="1"/>
  <c r="K34" i="29"/>
  <c r="M34" i="29" s="1"/>
  <c r="K33" i="29"/>
  <c r="M33" i="29" s="1"/>
  <c r="K32" i="29"/>
  <c r="M32" i="29" s="1"/>
  <c r="K25" i="29"/>
  <c r="M25" i="29" s="1"/>
  <c r="K26" i="29"/>
  <c r="M26" i="29"/>
  <c r="K27" i="29"/>
  <c r="M27" i="29" s="1"/>
  <c r="K28" i="29"/>
  <c r="M28" i="29"/>
  <c r="K29" i="29"/>
  <c r="M29" i="29" s="1"/>
  <c r="K30" i="29"/>
  <c r="M30" i="29"/>
  <c r="K24" i="29"/>
  <c r="M24" i="29" s="1"/>
  <c r="K22" i="29"/>
  <c r="M22" i="29" s="1"/>
  <c r="K21" i="29"/>
  <c r="M21" i="29" s="1"/>
  <c r="K20" i="29"/>
  <c r="M20" i="29" s="1"/>
  <c r="K19" i="29"/>
  <c r="M19" i="29" s="1"/>
  <c r="K18" i="29"/>
  <c r="M18" i="29" s="1"/>
  <c r="K17" i="29"/>
  <c r="M17" i="29" s="1"/>
  <c r="K16" i="29"/>
  <c r="M16" i="29" s="1"/>
  <c r="K15" i="29"/>
  <c r="M15" i="29" s="1"/>
  <c r="M12" i="29"/>
  <c r="M11" i="29"/>
  <c r="M10" i="29"/>
  <c r="M9" i="29"/>
  <c r="M8" i="29"/>
  <c r="K8" i="29"/>
  <c r="K9" i="29"/>
  <c r="K10" i="29"/>
  <c r="K11" i="29"/>
  <c r="K12" i="29"/>
  <c r="M7" i="29"/>
  <c r="K7" i="29"/>
  <c r="I37" i="27" l="1"/>
  <c r="J37" i="27" s="1"/>
  <c r="K37" i="27" s="1"/>
  <c r="L37" i="27" s="1"/>
  <c r="I36" i="27"/>
  <c r="J36" i="27" s="1"/>
  <c r="K36" i="27" s="1"/>
  <c r="L36" i="27" s="1"/>
  <c r="I35" i="27"/>
  <c r="J35" i="27" s="1"/>
  <c r="K35" i="27" s="1"/>
  <c r="L35" i="27" s="1"/>
  <c r="I34" i="27"/>
  <c r="J34" i="27" s="1"/>
  <c r="K34" i="27" s="1"/>
  <c r="L34" i="27" s="1"/>
  <c r="I33" i="27"/>
  <c r="J33" i="27" s="1"/>
  <c r="K33" i="27" s="1"/>
  <c r="L33" i="27" s="1"/>
  <c r="I32" i="27"/>
  <c r="J32" i="27" s="1"/>
  <c r="K32" i="27" s="1"/>
  <c r="L32" i="27" s="1"/>
  <c r="I31" i="27"/>
  <c r="J31" i="27" s="1"/>
  <c r="K31" i="27" s="1"/>
  <c r="L31" i="27" s="1"/>
  <c r="I30" i="27"/>
  <c r="J30" i="27" s="1"/>
  <c r="K30" i="27" s="1"/>
  <c r="L30" i="27" s="1"/>
  <c r="I29" i="27"/>
  <c r="J29" i="27" s="1"/>
  <c r="K29" i="27" s="1"/>
  <c r="L29" i="27" s="1"/>
  <c r="I28" i="27"/>
  <c r="J28" i="27" s="1"/>
  <c r="K28" i="27" s="1"/>
  <c r="L28" i="27" s="1"/>
  <c r="I27" i="27"/>
  <c r="J27" i="27" s="1"/>
  <c r="K27" i="27" s="1"/>
  <c r="L27" i="27" s="1"/>
  <c r="I26" i="27"/>
  <c r="J26" i="27" s="1"/>
  <c r="K26" i="27" s="1"/>
  <c r="L26" i="27" s="1"/>
  <c r="I24" i="27"/>
  <c r="J24" i="27" s="1"/>
  <c r="K24" i="27" s="1"/>
  <c r="L24" i="27" s="1"/>
  <c r="I23" i="27"/>
  <c r="J23" i="27" s="1"/>
  <c r="K23" i="27" s="1"/>
  <c r="L23" i="27" s="1"/>
  <c r="I22" i="27"/>
  <c r="J22" i="27" s="1"/>
  <c r="K22" i="27" s="1"/>
  <c r="L22" i="27" s="1"/>
  <c r="I21" i="27"/>
  <c r="J21" i="27" s="1"/>
  <c r="K21" i="27" s="1"/>
  <c r="L21" i="27" s="1"/>
  <c r="I20" i="27"/>
  <c r="J20" i="27" s="1"/>
  <c r="K20" i="27" s="1"/>
  <c r="L20" i="27" s="1"/>
  <c r="I19" i="27"/>
  <c r="J19" i="27" s="1"/>
  <c r="K19" i="27" s="1"/>
  <c r="L19" i="27" s="1"/>
  <c r="I17" i="27"/>
  <c r="J17" i="27" s="1"/>
  <c r="K17" i="27" s="1"/>
  <c r="L17" i="27" s="1"/>
  <c r="I16" i="27"/>
  <c r="J16" i="27" s="1"/>
  <c r="K16" i="27" s="1"/>
  <c r="L16" i="27" s="1"/>
  <c r="I15" i="27"/>
  <c r="J15" i="27" s="1"/>
  <c r="K15" i="27" s="1"/>
  <c r="L15" i="27" s="1"/>
  <c r="I14" i="27"/>
  <c r="J14" i="27" s="1"/>
  <c r="K14" i="27" s="1"/>
  <c r="L14" i="27" s="1"/>
  <c r="I13" i="27"/>
  <c r="J13" i="27" s="1"/>
  <c r="K13" i="27" s="1"/>
  <c r="L13" i="27" s="1"/>
  <c r="I12" i="27"/>
  <c r="J12" i="27" s="1"/>
  <c r="K12" i="27" s="1"/>
  <c r="L12" i="27" s="1"/>
  <c r="I11" i="27"/>
  <c r="J11" i="27" s="1"/>
  <c r="K11" i="27" s="1"/>
  <c r="L11" i="27" s="1"/>
  <c r="I10" i="27"/>
  <c r="J10" i="27" s="1"/>
  <c r="K10" i="27" s="1"/>
  <c r="L10" i="27" s="1"/>
  <c r="I9" i="27"/>
  <c r="J9" i="27" s="1"/>
  <c r="K9" i="27" s="1"/>
  <c r="L9" i="27" s="1"/>
  <c r="I8" i="27"/>
  <c r="J8" i="27" s="1"/>
  <c r="K8" i="27" s="1"/>
  <c r="L8" i="27" s="1"/>
  <c r="I7" i="27"/>
  <c r="J7" i="27" s="1"/>
  <c r="K7" i="27" s="1"/>
  <c r="L7" i="27" s="1"/>
  <c r="I6" i="27"/>
  <c r="J6" i="27" s="1"/>
  <c r="K6" i="27" s="1"/>
  <c r="L6" i="27" s="1"/>
  <c r="I5" i="27"/>
  <c r="J5" i="27" s="1"/>
  <c r="K5" i="27" s="1"/>
  <c r="L5" i="27" s="1"/>
  <c r="D12" i="30"/>
  <c r="E12" i="30" s="1"/>
  <c r="F12" i="30" s="1"/>
  <c r="G12" i="30" s="1"/>
  <c r="H12" i="30" s="1"/>
  <c r="I12" i="30" s="1"/>
  <c r="E11" i="30"/>
  <c r="F11" i="30" s="1"/>
  <c r="G11" i="30" s="1"/>
  <c r="H11" i="30" s="1"/>
  <c r="I11" i="30" s="1"/>
  <c r="D11" i="30"/>
  <c r="D6" i="30"/>
  <c r="E6" i="30" s="1"/>
  <c r="F6" i="30" s="1"/>
  <c r="G6" i="30" s="1"/>
  <c r="H6" i="30" s="1"/>
  <c r="I6" i="30" s="1"/>
  <c r="D5" i="30"/>
  <c r="E5" i="30" s="1"/>
  <c r="F5" i="30" s="1"/>
  <c r="G5" i="30" s="1"/>
  <c r="H5" i="30" s="1"/>
  <c r="I5" i="30" s="1"/>
  <c r="D11" i="32" l="1"/>
  <c r="D14" i="32"/>
  <c r="D9" i="32"/>
  <c r="D7" i="32"/>
  <c r="D3" i="32"/>
  <c r="F8" i="32"/>
  <c r="G8" i="32"/>
  <c r="H8" i="32"/>
  <c r="E8" i="32"/>
  <c r="D8" i="32" s="1"/>
  <c r="F7" i="32"/>
  <c r="G7" i="32"/>
  <c r="H7" i="32"/>
  <c r="E7" i="32"/>
  <c r="F17" i="32"/>
  <c r="G17" i="32"/>
  <c r="H17" i="32"/>
  <c r="E17" i="32"/>
  <c r="D17" i="32" s="1"/>
  <c r="F15" i="32"/>
  <c r="G15" i="32"/>
  <c r="H15" i="32"/>
  <c r="E15" i="32"/>
  <c r="F13" i="32"/>
  <c r="G13" i="32"/>
  <c r="D13" i="32" s="1"/>
  <c r="H13" i="32"/>
  <c r="E13" i="32"/>
  <c r="F12" i="32"/>
  <c r="G12" i="32"/>
  <c r="H12" i="32"/>
  <c r="E12" i="32"/>
  <c r="F10" i="32"/>
  <c r="G10" i="32"/>
  <c r="H10" i="32"/>
  <c r="E10" i="32"/>
  <c r="F9" i="32"/>
  <c r="G9" i="32"/>
  <c r="H9" i="32"/>
  <c r="E9" i="32"/>
  <c r="D10" i="32" l="1"/>
  <c r="D12" i="32"/>
  <c r="D15" i="32"/>
  <c r="I18" i="32"/>
  <c r="I20" i="32" s="1"/>
  <c r="F34" i="31" l="1"/>
  <c r="E34" i="31"/>
  <c r="E36" i="31" s="1"/>
  <c r="D34" i="31"/>
  <c r="D36" i="31" s="1"/>
  <c r="C34" i="31"/>
  <c r="D74" i="31"/>
  <c r="D78" i="31" s="1"/>
  <c r="F73" i="31"/>
  <c r="E73" i="31"/>
  <c r="E74" i="31" s="1"/>
  <c r="E78" i="31" s="1"/>
  <c r="D73" i="31"/>
  <c r="C73" i="31"/>
  <c r="G73" i="31" s="1"/>
  <c r="F74" i="31"/>
  <c r="F78" i="31" s="1"/>
  <c r="C74" i="31"/>
  <c r="G71" i="31"/>
  <c r="E60" i="31"/>
  <c r="E64" i="31" s="1"/>
  <c r="F59" i="31"/>
  <c r="F60" i="31" s="1"/>
  <c r="F64" i="31" s="1"/>
  <c r="E59" i="31"/>
  <c r="D59" i="31"/>
  <c r="C59" i="31"/>
  <c r="G59" i="31" s="1"/>
  <c r="D60" i="31"/>
  <c r="D64" i="31" s="1"/>
  <c r="G58" i="31"/>
  <c r="G57" i="31"/>
  <c r="F23" i="31"/>
  <c r="E23" i="31"/>
  <c r="D23" i="31"/>
  <c r="C23" i="31"/>
  <c r="G23" i="31" s="1"/>
  <c r="F22" i="31"/>
  <c r="E22" i="31"/>
  <c r="D22" i="31"/>
  <c r="C22" i="31"/>
  <c r="G22" i="31" s="1"/>
  <c r="H45" i="29"/>
  <c r="G45" i="29"/>
  <c r="H44" i="29"/>
  <c r="G44" i="29"/>
  <c r="H43" i="29"/>
  <c r="G43" i="29"/>
  <c r="H42" i="29"/>
  <c r="G42" i="29"/>
  <c r="H41" i="29"/>
  <c r="G41" i="29"/>
  <c r="H40" i="29"/>
  <c r="G40" i="29"/>
  <c r="I40" i="29" s="1"/>
  <c r="H39" i="29"/>
  <c r="G39" i="29"/>
  <c r="H38" i="29"/>
  <c r="G38" i="29"/>
  <c r="I38" i="29" s="1"/>
  <c r="H37" i="29"/>
  <c r="G37" i="29"/>
  <c r="H36" i="29"/>
  <c r="G36" i="29"/>
  <c r="I36" i="29" s="1"/>
  <c r="H35" i="29"/>
  <c r="G35" i="29"/>
  <c r="H34" i="29"/>
  <c r="G34" i="29"/>
  <c r="I34" i="29" s="1"/>
  <c r="H33" i="29"/>
  <c r="G33" i="29"/>
  <c r="H32" i="29"/>
  <c r="G32" i="29"/>
  <c r="I32" i="29" s="1"/>
  <c r="H30" i="29"/>
  <c r="G30" i="29"/>
  <c r="H29" i="29"/>
  <c r="G29" i="29"/>
  <c r="H28" i="29"/>
  <c r="G28" i="29"/>
  <c r="H27" i="29"/>
  <c r="G27" i="29"/>
  <c r="I27" i="29" s="1"/>
  <c r="H26" i="29"/>
  <c r="G26" i="29"/>
  <c r="H25" i="29"/>
  <c r="G25" i="29"/>
  <c r="I25" i="29" s="1"/>
  <c r="H24" i="29"/>
  <c r="G24" i="29"/>
  <c r="H22" i="29"/>
  <c r="G22" i="29"/>
  <c r="H21" i="29"/>
  <c r="G21" i="29"/>
  <c r="H20" i="29"/>
  <c r="G20" i="29"/>
  <c r="H19" i="29"/>
  <c r="G19" i="29"/>
  <c r="H18" i="29"/>
  <c r="G18" i="29"/>
  <c r="H17" i="29"/>
  <c r="G17" i="29"/>
  <c r="H16" i="29"/>
  <c r="G16" i="29"/>
  <c r="H15" i="29"/>
  <c r="G15" i="29"/>
  <c r="H12" i="29"/>
  <c r="G12" i="29"/>
  <c r="H11" i="29"/>
  <c r="G11" i="29"/>
  <c r="I11" i="29" s="1"/>
  <c r="H10" i="29"/>
  <c r="G10" i="29"/>
  <c r="H9" i="29"/>
  <c r="G9" i="29"/>
  <c r="I9" i="29" s="1"/>
  <c r="H8" i="29"/>
  <c r="G8" i="29"/>
  <c r="H7" i="29"/>
  <c r="G7" i="29"/>
  <c r="I12" i="29" l="1"/>
  <c r="I16" i="29"/>
  <c r="I18" i="29"/>
  <c r="I20" i="29"/>
  <c r="I22" i="29"/>
  <c r="I29" i="29"/>
  <c r="I41" i="29"/>
  <c r="I43" i="29"/>
  <c r="I33" i="29"/>
  <c r="I35" i="29"/>
  <c r="I39" i="29"/>
  <c r="I24" i="29"/>
  <c r="I26" i="29"/>
  <c r="I30" i="29"/>
  <c r="F36" i="31"/>
  <c r="F37" i="31" s="1"/>
  <c r="F44" i="31" s="1"/>
  <c r="E37" i="31"/>
  <c r="E46" i="31" s="1"/>
  <c r="I10" i="29"/>
  <c r="I28" i="29"/>
  <c r="I45" i="29"/>
  <c r="I37" i="29"/>
  <c r="I42" i="29"/>
  <c r="I44" i="29"/>
  <c r="I15" i="29"/>
  <c r="I17" i="29"/>
  <c r="I21" i="29"/>
  <c r="I19" i="29"/>
  <c r="I7" i="29"/>
  <c r="I8" i="29"/>
  <c r="C78" i="31"/>
  <c r="G78" i="31" s="1"/>
  <c r="G74" i="31"/>
  <c r="D37" i="31"/>
  <c r="C36" i="31"/>
  <c r="C60" i="31"/>
  <c r="G34" i="31"/>
  <c r="G35" i="31"/>
  <c r="G72" i="31"/>
  <c r="E22" i="28"/>
  <c r="G36" i="31" l="1"/>
  <c r="E41" i="31"/>
  <c r="E21" i="31" s="1"/>
  <c r="E24" i="31" s="1"/>
  <c r="E44" i="31"/>
  <c r="E44" i="28"/>
  <c r="E46" i="28" s="1"/>
  <c r="G5" i="32"/>
  <c r="G6" i="32"/>
  <c r="G4" i="32"/>
  <c r="F46" i="31"/>
  <c r="F41" i="31"/>
  <c r="F21" i="31" s="1"/>
  <c r="F24" i="31" s="1"/>
  <c r="C64" i="31"/>
  <c r="G64" i="31" s="1"/>
  <c r="G60" i="31"/>
  <c r="D46" i="31"/>
  <c r="D44" i="31"/>
  <c r="D41" i="31"/>
  <c r="D21" i="31" s="1"/>
  <c r="D24" i="31" s="1"/>
  <c r="C37" i="31"/>
  <c r="E48" i="28" l="1"/>
  <c r="G19" i="32" s="1"/>
  <c r="G16" i="32"/>
  <c r="C41" i="31"/>
  <c r="G37" i="31"/>
  <c r="C46" i="31"/>
  <c r="G46" i="31" s="1"/>
  <c r="C44" i="31"/>
  <c r="G44" i="31" s="1"/>
  <c r="G42" i="28"/>
  <c r="M12" i="32" s="1"/>
  <c r="G18" i="32" l="1"/>
  <c r="G20" i="32" s="1"/>
  <c r="E50" i="28"/>
  <c r="E52" i="28" s="1"/>
  <c r="G41" i="31"/>
  <c r="C21" i="31"/>
  <c r="C22" i="28"/>
  <c r="C44" i="28" l="1"/>
  <c r="C46" i="28" s="1"/>
  <c r="E4" i="32"/>
  <c r="E6" i="32"/>
  <c r="E5" i="32"/>
  <c r="G21" i="31"/>
  <c r="G24" i="31" s="1"/>
  <c r="C24" i="31"/>
  <c r="C48" i="28" l="1"/>
  <c r="E16" i="32"/>
  <c r="G26" i="28"/>
  <c r="G24" i="28"/>
  <c r="G40" i="28"/>
  <c r="G38" i="28"/>
  <c r="G36" i="28"/>
  <c r="M13" i="32" s="1"/>
  <c r="G34" i="28"/>
  <c r="M10" i="32" s="1"/>
  <c r="G32" i="28"/>
  <c r="M9" i="32" s="1"/>
  <c r="G30" i="28"/>
  <c r="G28" i="28"/>
  <c r="M17" i="32" s="1"/>
  <c r="F22" i="28"/>
  <c r="D22" i="28"/>
  <c r="G21" i="28"/>
  <c r="G20" i="28"/>
  <c r="G19" i="28"/>
  <c r="G18" i="28"/>
  <c r="G17" i="28"/>
  <c r="M15" i="32" l="1"/>
  <c r="F44" i="28"/>
  <c r="F46" i="28" s="1"/>
  <c r="H16" i="32" s="1"/>
  <c r="H5" i="32"/>
  <c r="H6" i="32"/>
  <c r="H4" i="32"/>
  <c r="D44" i="28"/>
  <c r="D46" i="28" s="1"/>
  <c r="F16" i="32" s="1"/>
  <c r="F5" i="32"/>
  <c r="D5" i="32" s="1"/>
  <c r="F6" i="32"/>
  <c r="D6" i="32" s="1"/>
  <c r="F4" i="32"/>
  <c r="E18" i="32"/>
  <c r="E19" i="32"/>
  <c r="C50" i="28"/>
  <c r="C52" i="28" s="1"/>
  <c r="G22" i="28"/>
  <c r="F48" i="28" l="1"/>
  <c r="H19" i="32" s="1"/>
  <c r="D48" i="28"/>
  <c r="F19" i="32" s="1"/>
  <c r="G44" i="28"/>
  <c r="G46" i="28" s="1"/>
  <c r="H18" i="32"/>
  <c r="H20" i="32" s="1"/>
  <c r="D16" i="32"/>
  <c r="M16" i="32" s="1"/>
  <c r="F18" i="32"/>
  <c r="D4" i="32"/>
  <c r="M3" i="32" s="1"/>
  <c r="E20" i="32"/>
  <c r="F50" i="28"/>
  <c r="F52" i="28" s="1"/>
  <c r="D50" i="28"/>
  <c r="F20" i="32" l="1"/>
  <c r="G48" i="28"/>
  <c r="D19" i="32" s="1"/>
  <c r="G50" i="28"/>
  <c r="D18" i="32"/>
  <c r="D52" i="28"/>
  <c r="G52" i="28" l="1"/>
  <c r="D20" i="32"/>
</calcChain>
</file>

<file path=xl/sharedStrings.xml><?xml version="1.0" encoding="utf-8"?>
<sst xmlns="http://schemas.openxmlformats.org/spreadsheetml/2006/main" count="391" uniqueCount="207">
  <si>
    <t>Annual cost to budget           (€)</t>
  </si>
  <si>
    <t>Point 1</t>
  </si>
  <si>
    <t>Point 2</t>
  </si>
  <si>
    <t>Point 3</t>
  </si>
  <si>
    <t>Point 4</t>
  </si>
  <si>
    <t>Point 5</t>
  </si>
  <si>
    <t>Point 6</t>
  </si>
  <si>
    <t>Point 7</t>
  </si>
  <si>
    <t>Research Fellow</t>
  </si>
  <si>
    <t>Senior Research Fellow</t>
  </si>
  <si>
    <t>Point 8</t>
  </si>
  <si>
    <t xml:space="preserve">  Gross Salary/ annum (€)</t>
  </si>
  <si>
    <t>Point 9</t>
  </si>
  <si>
    <t>Point 10</t>
  </si>
  <si>
    <t>Point 11</t>
  </si>
  <si>
    <t>Research Assistant</t>
  </si>
  <si>
    <t>Point 12</t>
  </si>
  <si>
    <t>Point 13</t>
  </si>
  <si>
    <t>Employer's Pension @ 20%     (€)</t>
  </si>
  <si>
    <t>Budget</t>
  </si>
  <si>
    <t>€</t>
  </si>
  <si>
    <t>Year 1</t>
  </si>
  <si>
    <t>Year 2</t>
  </si>
  <si>
    <t>Year 3</t>
  </si>
  <si>
    <t>Total</t>
  </si>
  <si>
    <t>Staff Member 1 - Include grade, point of scale &amp; duration of contract here</t>
  </si>
  <si>
    <t>Collaboration</t>
  </si>
  <si>
    <t>Dissemination and Knowledge Exchange</t>
  </si>
  <si>
    <t>Travel costs</t>
  </si>
  <si>
    <t>Consultancy</t>
  </si>
  <si>
    <t>Publications and research outputs</t>
  </si>
  <si>
    <t>Access to research infrastructure</t>
  </si>
  <si>
    <t>Equipment</t>
  </si>
  <si>
    <t>Total Budget</t>
  </si>
  <si>
    <t>UCD Research Fees (Phd and Masters students)</t>
  </si>
  <si>
    <t>Stipends (Phd and Masters students)</t>
  </si>
  <si>
    <t>Consumables / Materials</t>
  </si>
  <si>
    <t xml:space="preserve">UCD Graduate Research Fees </t>
  </si>
  <si>
    <t>Colleges of Engineering &amp; Architecture;  Science; Health &amp; Agricultural Science</t>
  </si>
  <si>
    <t>EU Fee</t>
  </si>
  <si>
    <t>Non EU Fee</t>
  </si>
  <si>
    <t>Colleges of Arts &amp; Humanities; Business; Social Sciences &amp; Law.</t>
  </si>
  <si>
    <t>Note:</t>
  </si>
  <si>
    <t>Stipends</t>
  </si>
  <si>
    <t>Point</t>
  </si>
  <si>
    <t>95 Full Professor</t>
  </si>
  <si>
    <t>95 Associate Professor</t>
  </si>
  <si>
    <t>95 Lecturer/Asst Prof above the bar</t>
  </si>
  <si>
    <t>SUBTOTAL - Direct Costs Excluding Overheads</t>
  </si>
  <si>
    <t>Subtotal Personnel /  Staff Costs</t>
  </si>
  <si>
    <t>Instructions</t>
  </si>
  <si>
    <t xml:space="preserve">Generic Budget Template - Contract Research </t>
  </si>
  <si>
    <t>Complete the cells in green highlight where relevant, and the rest of the budget will calculate automatically</t>
  </si>
  <si>
    <t>VAT @ 23% (if applicable)</t>
  </si>
  <si>
    <r>
      <t xml:space="preserve">Overheads </t>
    </r>
    <r>
      <rPr>
        <i/>
        <sz val="11"/>
        <color theme="1"/>
        <rFont val="Arial"/>
        <family val="2"/>
      </rPr>
      <t>(see cell C9 above to adjust rate)</t>
    </r>
  </si>
  <si>
    <t xml:space="preserve">Total VAT Inclusive Price of Research Contract </t>
  </si>
  <si>
    <t>*Other rates may apply depending on the nature of the research, see UCD OH Policy at:</t>
  </si>
  <si>
    <t>https://sisweb.ucd.ie/usis/!W_HU_MENU.P_PUBLISH?p_tag=GD-DOCLAND&amp;ID=116</t>
  </si>
  <si>
    <t>Overhead Rate (40% minimum rate for contract research)*</t>
  </si>
  <si>
    <t>Year 4</t>
  </si>
  <si>
    <t>2025-26</t>
  </si>
  <si>
    <t xml:space="preserve">Position Code (s) 2017: </t>
  </si>
  <si>
    <t>Position Description_prior to academic title changes</t>
  </si>
  <si>
    <t>Position Description_post academic title changes</t>
  </si>
  <si>
    <t>95 PROFESSOR C_2013 (2010)</t>
  </si>
  <si>
    <t>95 SNR LECTURER_2013 (2010)</t>
  </si>
  <si>
    <t>95 COLLEGE LECTURER_2013 (2010)</t>
  </si>
  <si>
    <t>95 ASSISTANT LECT_2013</t>
  </si>
  <si>
    <t>95 Lecturer/Asst Prof below the bar</t>
  </si>
  <si>
    <t>Staff Member 2 - Include grade, point of scale &amp; duration of contract here</t>
  </si>
  <si>
    <t>Staff Member 3 - Include grade, point of scale &amp; duration of contract here</t>
  </si>
  <si>
    <t>Staff Member 4 - Include grade, point of scale &amp; duration of contract here</t>
  </si>
  <si>
    <t>Staff Member 5 - Include grade, point of scale &amp; duration of contract here</t>
  </si>
  <si>
    <t>To adjust budget, input figures  into cells in Green Font below.</t>
  </si>
  <si>
    <t>The Summary Budget Table will then auto populate</t>
  </si>
  <si>
    <t>Cells are not locked, in order to allow the template to be adjusted or customised depending on the structure of the proposal (number of stages, length of each stage etc, which can be variable).</t>
  </si>
  <si>
    <r>
      <t xml:space="preserve">Summary Budget Table - </t>
    </r>
    <r>
      <rPr>
        <sz val="18"/>
        <rFont val="Calibri"/>
        <family val="2"/>
        <scheme val="minor"/>
      </rPr>
      <t>By Year</t>
    </r>
    <r>
      <rPr>
        <b/>
        <sz val="18"/>
        <rFont val="Calibri"/>
        <family val="2"/>
        <scheme val="minor"/>
      </rPr>
      <t xml:space="preserve"> - </t>
    </r>
    <r>
      <rPr>
        <sz val="18"/>
        <rFont val="Calibri"/>
        <family val="2"/>
        <scheme val="minor"/>
      </rPr>
      <t>(Phase 1 Only)</t>
    </r>
  </si>
  <si>
    <t>Include relevant Grade and Scale Point for Each member of Staff (for example, Post Doc, point 1;   Assistant Lecturer, Point 3; etc)</t>
  </si>
  <si>
    <t>Personnel Costs - Staff Member 1</t>
  </si>
  <si>
    <t xml:space="preserve">Basic Salary   </t>
  </si>
  <si>
    <t>Personnel Costs - Staff Member 2</t>
  </si>
  <si>
    <t>Personnel Costs - Staff Member 3</t>
  </si>
  <si>
    <t>TOTAL Personnel / Staff Costs</t>
  </si>
  <si>
    <r>
      <t xml:space="preserve">Personnel / Staff Costs </t>
    </r>
    <r>
      <rPr>
        <sz val="11"/>
        <color theme="1"/>
        <rFont val="Arial"/>
        <family val="2"/>
      </rPr>
      <t xml:space="preserve">(Including EPRSI and Employer Pension Contribution) </t>
    </r>
  </si>
  <si>
    <t>For Core Funded Academic Staff, see calculator in worksheet 2.</t>
  </si>
  <si>
    <t>Total Costs per annum - Staff Member 1</t>
  </si>
  <si>
    <t>% Time which will spend on project</t>
  </si>
  <si>
    <t xml:space="preserve">Costs to charge to Budget </t>
  </si>
  <si>
    <r>
      <t xml:space="preserve">Employer's Pension Contribution (Generally 20% for Research Staff / 10% for Academic Staff)     </t>
    </r>
    <r>
      <rPr>
        <b/>
        <sz val="12"/>
        <color theme="1"/>
        <rFont val="Arial"/>
        <family val="2"/>
      </rPr>
      <t>(formulae defaults to 10%, adjust if necessary)</t>
    </r>
  </si>
  <si>
    <t>(The 21.05% employer costs is comprised of 11.05% Employers PRSI plus 10% Employer Pension contribution.</t>
  </si>
  <si>
    <t>Note, while the employer pension contribution for research staff on IUA / SFI salary scales is 20% pa, for core funded</t>
  </si>
  <si>
    <t>academic staff, the rate will vary depending on salary and date on which the person first joined the irish Public Sector.</t>
  </si>
  <si>
    <t xml:space="preserve">In UCD, we use a 10% figure for budgeting purposes, as an average of the various different pension rates </t>
  </si>
  <si>
    <t>which apply to academic staff.</t>
  </si>
  <si>
    <t>Basic salary at €86,119, multiplied by 1.2105 produces total salary cost (to UCD) of €104,247 per annum.</t>
  </si>
  <si>
    <r>
      <t xml:space="preserve">(NOTE - SAMPLE FIGURES INCLUDED FOR </t>
    </r>
    <r>
      <rPr>
        <b/>
        <i/>
        <sz val="14"/>
        <color rgb="FF7030A0"/>
        <rFont val="Arial"/>
        <family val="2"/>
      </rPr>
      <t>STAFF MEMBER 1</t>
    </r>
    <r>
      <rPr>
        <b/>
        <sz val="14"/>
        <color rgb="FF7030A0"/>
        <rFont val="Arial"/>
        <family val="2"/>
      </rPr>
      <t xml:space="preserve"> BELOW, THESE CAN BE OVERTYPED</t>
    </r>
  </si>
  <si>
    <t>EPRSI @11.05%</t>
  </si>
  <si>
    <t>Gross Salary Cost / "Cost to Budget"</t>
  </si>
  <si>
    <t>basic salary only*</t>
  </si>
  <si>
    <t>2026-27</t>
  </si>
  <si>
    <t>A - Calculation Method 1 of 3 - calculating salary costs for Academic staff based on % Time spent on project</t>
  </si>
  <si>
    <r>
      <t xml:space="preserve">Scale Point: </t>
    </r>
    <r>
      <rPr>
        <b/>
        <sz val="12"/>
        <rFont val="Arial"/>
        <family val="2"/>
      </rPr>
      <t xml:space="preserve"> </t>
    </r>
    <r>
      <rPr>
        <b/>
        <sz val="12"/>
        <color theme="3" tint="0.39997558519241921"/>
        <rFont val="Arial"/>
        <family val="2"/>
      </rPr>
      <t>1</t>
    </r>
  </si>
  <si>
    <t>Average Rate over 4 years</t>
  </si>
  <si>
    <r>
      <t>Daily Rate</t>
    </r>
    <r>
      <rPr>
        <sz val="11"/>
        <color rgb="FFAF1599"/>
        <rFont val="Arial"/>
        <family val="2"/>
      </rPr>
      <t xml:space="preserve"> - Based on 215 working days per week*</t>
    </r>
  </si>
  <si>
    <r>
      <t xml:space="preserve">Hourly Rate </t>
    </r>
    <r>
      <rPr>
        <sz val="11"/>
        <color rgb="FFAF1599"/>
        <rFont val="Arial"/>
        <family val="2"/>
      </rPr>
      <t>- Based on  1,720 working hours per year**</t>
    </r>
  </si>
  <si>
    <r>
      <t xml:space="preserve">Grade:   </t>
    </r>
    <r>
      <rPr>
        <b/>
        <sz val="12"/>
        <rFont val="Arial"/>
        <family val="2"/>
      </rPr>
      <t xml:space="preserve">  </t>
    </r>
  </si>
  <si>
    <r>
      <t xml:space="preserve">Scale Point: </t>
    </r>
    <r>
      <rPr>
        <b/>
        <sz val="12"/>
        <rFont val="Arial"/>
        <family val="2"/>
      </rPr>
      <t xml:space="preserve"> </t>
    </r>
  </si>
  <si>
    <t>Total Costs per annum - Staff Member 2</t>
  </si>
  <si>
    <t>Total Costs per annum - Staff Member 3</t>
  </si>
  <si>
    <t>*B - Calculation Method 2 of 3 - calculating salary costs for Academic staff based on daily rate</t>
  </si>
  <si>
    <t xml:space="preserve">There is no standard or universal methodology for calculating daily or hourly rates for academic staff costs, but a common method </t>
  </si>
  <si>
    <t>is to divide total annual salary costs by 215 to produce the daily rate.</t>
  </si>
  <si>
    <t>The 215 figure for working days per annum is based on 5 days a week, for an average 43 working weeks per annum.</t>
  </si>
  <si>
    <t>This 43 working weeks per annum is based on the average European working year calculation used by the European</t>
  </si>
  <si>
    <r>
      <t xml:space="preserve">Commission on H2020 projects for their hourly rate calculation methodology (see </t>
    </r>
    <r>
      <rPr>
        <i/>
        <sz val="14"/>
        <rFont val="Arial"/>
        <family val="2"/>
      </rPr>
      <t>"C - Calculation Method 3 of 3 below"</t>
    </r>
    <r>
      <rPr>
        <sz val="14"/>
        <rFont val="Arial"/>
        <family val="2"/>
      </rPr>
      <t xml:space="preserve">) </t>
    </r>
  </si>
  <si>
    <r>
      <t xml:space="preserve">For example, for a PI on point 1 of the </t>
    </r>
    <r>
      <rPr>
        <i/>
        <sz val="14"/>
        <rFont val="Arial"/>
        <family val="2"/>
      </rPr>
      <t>"95 Professor Scale"</t>
    </r>
    <r>
      <rPr>
        <sz val="14"/>
        <rFont val="Arial"/>
        <family val="2"/>
      </rPr>
      <t>, the rate per day would be calculated as follows:</t>
    </r>
  </si>
  <si>
    <t>Based on a total annual salary cost of €104,247, the cost per day will be €484.87 (on a 215 working day per year basis).</t>
  </si>
  <si>
    <t>Someone working 21.5 days a year (ie 10% of ther time / half a day a week) on the project would therefore charge €10,425 of their costs to the project for the year.</t>
  </si>
  <si>
    <t>**C - Calculation Method 3 of 3 - calculating salary costs for Academic staff based on hourly rate (European Commission Methodology)</t>
  </si>
  <si>
    <t>The standard methodology the EC uses the calculate salary costs on H2020 projects is to use a 1,720 working hours per annum calculation.</t>
  </si>
  <si>
    <t>This is based on a standard / average European working year of 8 hours per day, 5 days a week, for 43 working weeks pa (after allowing for public holidays and annual leave).</t>
  </si>
  <si>
    <t>Where an hourly rate salary calculation is required, and where the funder does not specify a particular methodology, the 1,720 hours per annum methodology is a suitable default methodology.</t>
  </si>
  <si>
    <r>
      <t xml:space="preserve">Again using the example above, for a PI on point 1 of the </t>
    </r>
    <r>
      <rPr>
        <i/>
        <sz val="14"/>
        <rFont val="Arial"/>
        <family val="2"/>
      </rPr>
      <t>"95 Professor Scale"</t>
    </r>
    <r>
      <rPr>
        <sz val="14"/>
        <rFont val="Arial"/>
        <family val="2"/>
      </rPr>
      <t>, the rate per hour would be calculated as follows:</t>
    </r>
  </si>
  <si>
    <t>Based on a total annual salary cost of €104,247, the cost per hour will will be €60.61 (on a 1,720 working hours per year basis).</t>
  </si>
  <si>
    <t>Someone working 21.5 days a year (ie 10% of ther time / half a day a week) on the project would therefore charge €10,424 of their costs to the project.</t>
  </si>
  <si>
    <r>
      <t xml:space="preserve">Grade:   </t>
    </r>
    <r>
      <rPr>
        <b/>
        <sz val="12"/>
        <rFont val="Arial"/>
        <family val="2"/>
      </rPr>
      <t xml:space="preserve">  </t>
    </r>
    <r>
      <rPr>
        <b/>
        <sz val="12"/>
        <color theme="3" tint="0.39997558519241921"/>
        <rFont val="Arial"/>
        <family val="2"/>
      </rPr>
      <t xml:space="preserve">95 Associate Professor    </t>
    </r>
  </si>
  <si>
    <t>2027-28</t>
  </si>
  <si>
    <t>2028-29</t>
  </si>
  <si>
    <t>2029-30</t>
  </si>
  <si>
    <t>2030-31</t>
  </si>
  <si>
    <t>2031-32</t>
  </si>
  <si>
    <t>https://www.gov.ie/en/press-release/6ae92-minister-publishes-independent-report-on-supports-for-phd-researchers-in-ireland/</t>
  </si>
  <si>
    <t>For Research staff, use IUA / SFI scales available in worksheet 5 (Oct 2023 scales )</t>
  </si>
  <si>
    <t>EFIN CODES</t>
  </si>
  <si>
    <t>EFIN Description</t>
  </si>
  <si>
    <t>RFS Description</t>
  </si>
  <si>
    <t>Year 5</t>
  </si>
  <si>
    <t>PI Time</t>
  </si>
  <si>
    <t>Permanent Staff Time (PI-Time)</t>
  </si>
  <si>
    <t>Salaries &amp; Wages</t>
  </si>
  <si>
    <t>Employee's Gross Salary</t>
  </si>
  <si>
    <t xml:space="preserve"> </t>
  </si>
  <si>
    <t>Employers PRSI</t>
  </si>
  <si>
    <t>Employer's PRSI</t>
  </si>
  <si>
    <t>Pension</t>
  </si>
  <si>
    <t>Employer's Pension Contribution</t>
  </si>
  <si>
    <t>Scholarships</t>
  </si>
  <si>
    <t>Student Stipend</t>
  </si>
  <si>
    <t>Student Fees</t>
  </si>
  <si>
    <t>Student Tuition Fees</t>
  </si>
  <si>
    <t>Travel</t>
  </si>
  <si>
    <t>Travel &amp; Subsistence</t>
  </si>
  <si>
    <t>Lab Supplies</t>
  </si>
  <si>
    <t>Laboratory Supplies</t>
  </si>
  <si>
    <t>Office Supplies</t>
  </si>
  <si>
    <t>External Assistance</t>
  </si>
  <si>
    <t>External Assistance (Consultancy &amp; Subcontracting)</t>
  </si>
  <si>
    <t xml:space="preserve"> In-kind Contribution</t>
  </si>
  <si>
    <t>In-Kind Contribution</t>
  </si>
  <si>
    <t>92998 - Other Costs</t>
  </si>
  <si>
    <t>Other Non-pay Costs</t>
  </si>
  <si>
    <t>Overheads</t>
  </si>
  <si>
    <t>UCD Indirect Costs (Overheads)</t>
  </si>
  <si>
    <t>Transfer to Partner</t>
  </si>
  <si>
    <t>Total Transfer to External Partners</t>
  </si>
  <si>
    <t>SENSE CHECK</t>
  </si>
  <si>
    <t xml:space="preserve">Total per EFIN </t>
  </si>
  <si>
    <t>Total per budget summary</t>
  </si>
  <si>
    <t>Difference</t>
  </si>
  <si>
    <t>Check totals</t>
  </si>
  <si>
    <t>Check totals tab 3</t>
  </si>
  <si>
    <t>Check totals Tab 4</t>
  </si>
  <si>
    <t>Check Totals</t>
  </si>
  <si>
    <r>
      <t xml:space="preserve">See </t>
    </r>
    <r>
      <rPr>
        <b/>
        <i/>
        <sz val="10"/>
        <color rgb="FF0000FF"/>
        <rFont val="Calibri"/>
        <family val="2"/>
        <scheme val="minor"/>
      </rPr>
      <t>Note 1</t>
    </r>
    <r>
      <rPr>
        <sz val="10"/>
        <color rgb="FF0000FF"/>
        <rFont val="Calibri"/>
        <family val="2"/>
        <scheme val="minor"/>
      </rPr>
      <t xml:space="preserve"> below</t>
    </r>
  </si>
  <si>
    <r>
      <rPr>
        <b/>
        <i/>
        <sz val="10"/>
        <color rgb="FF0000FF"/>
        <rFont val="Calibri"/>
        <family val="2"/>
        <scheme val="minor"/>
      </rPr>
      <t>Note 2:</t>
    </r>
    <r>
      <rPr>
        <i/>
        <sz val="10"/>
        <color rgb="FF0000FF"/>
        <rFont val="Calibri"/>
        <family val="2"/>
        <scheme val="minor"/>
      </rPr>
      <t xml:space="preserve"> Student stipend cannot be included in the budget for contract research as student stipends and the project have to be for the benefit of the student and so the company can't be getting any benefit out of it. If costs to pay student at an hourly rate (which will be paid through payroll) are in the budget that is okay (PRSI will apply but not pension).</t>
    </r>
  </si>
  <si>
    <t>Checks</t>
  </si>
  <si>
    <r>
      <rPr>
        <b/>
        <sz val="9"/>
        <rFont val="Arial"/>
        <family val="2"/>
      </rPr>
      <t>Note 1:</t>
    </r>
    <r>
      <rPr>
        <sz val="9"/>
        <rFont val="Arial"/>
        <family val="2"/>
      </rPr>
      <t xml:space="preserve"> If PI time is included in personnel/staff costs in the "1 - Budget Input Sheet" tab this will need to be broken out separately in the reconciliation above when the final approved budget is received so that PI time costs can be mapped to the PI time budget line and code in eFIN and RFS. All personnel/staff costs are mapped to Employee Gross Salary, Employees PRSI and Employers Pension lines for now in the reconciliation above (see cells E4 to E6, F4 to F6, G4 to G6, H4 to H6).</t>
    </r>
  </si>
  <si>
    <t>All Fees based on published 2025/26  UCD Fees, and include a contingency for an estimated 4% per annum increase, in line with guidance frrom Graduate Studies at the links below:</t>
  </si>
  <si>
    <t>https://www.ucd.ie/students/fees/eucoursefees/eugraduateresearchfees202526/</t>
  </si>
  <si>
    <t>https://www.ucd.ie/students/fees/noneucoursefees/non-eugraduateresearchfees202526/</t>
  </si>
  <si>
    <t>At Jan 2025, the standard rate for stipends for all the major national funders has increased to €25,000 per annum, in line with national guidelines.</t>
  </si>
  <si>
    <t>IUA Researcher Salary Scales -  Applicable from 1st June 2026  *</t>
  </si>
  <si>
    <t>Employer's PRSI @ 11.15%     (€)</t>
  </si>
  <si>
    <t>June 2026 IUA Scales</t>
  </si>
  <si>
    <t>3% estimated pay increase</t>
  </si>
  <si>
    <t>Post-Doctoral Researcher</t>
  </si>
  <si>
    <t>PD1</t>
  </si>
  <si>
    <t>PD2</t>
  </si>
  <si>
    <r>
      <rPr>
        <b/>
        <sz val="10"/>
        <color rgb="FFFF0000"/>
        <rFont val="Arial"/>
        <family val="2"/>
      </rPr>
      <t xml:space="preserve">* </t>
    </r>
    <r>
      <rPr>
        <sz val="10"/>
        <rFont val="Arial"/>
        <family val="2"/>
      </rPr>
      <t>The Public Service Agreement (PSA) 2024-2026 provides for a local bargaining fund of 1% to be applied to salaries from 1st September 2025. The outcome from this local bargaining process may impact on 2026 rates.</t>
    </r>
  </si>
  <si>
    <t>researchers will receive the June 2026 salary increases per the current public sector pay deal.   To avoid a shortfall in funding, we recommend using</t>
  </si>
  <si>
    <t>June 2026 scales for year 1, and a 3% p.a contingency for future pay deals in years 2 to 4, as calculated above.</t>
  </si>
  <si>
    <t>Researcher Salary Scales - Suggested Rates for UCD proposal budgets - From March 2025 onwards</t>
  </si>
  <si>
    <t>UCD Notes - this version March 2025</t>
  </si>
  <si>
    <t xml:space="preserve">based on normal lead times, any new hires to proposals in mid to late 2025 are unlikely to start until Spring 2026 or later, and at some point in Year 1 all </t>
  </si>
  <si>
    <t xml:space="preserve">Although public sector pay inflation is running at c. 5% p.a. for the priod 2022 to 2026 based on previous and current public sector pay deals, ECB </t>
  </si>
  <si>
    <t>forecasts are for inflation levels to fall, hence the guestimated reduction to 3% p.a. in pay inflation for years 2 to 4.</t>
  </si>
  <si>
    <t>Mar 2025 Pay Scales</t>
  </si>
  <si>
    <t xml:space="preserve">*Extract from UCD Salary Scales at 6th March 2025 (from UCD HR web page).  </t>
  </si>
  <si>
    <t>***Hourly Rates</t>
  </si>
  <si>
    <t>Pension at 10%**</t>
  </si>
  <si>
    <t>***Daily Rates</t>
  </si>
  <si>
    <t>** Employer Pension Contribution for Academic Staff will vary depending on a number of factors, including salary, and the date on which the person first joined the Irish Public Sector.   10% is the average rate used for budgeting purposes.</t>
  </si>
  <si>
    <t>*** Note, daily and houlry rates calculated on standard EU methodology (ie 8 working hours per day, 43 working weeks per year, per European average (after allowing for leave, public holidays etc.).   See worksheet 2 for additional details</t>
  </si>
  <si>
    <t>EPRSI @ 11.15%  (Same rate for all staff, doesn't apply to stipends)</t>
  </si>
  <si>
    <t>(The 21.15% employer costs is comprised of 11.15% Employers PRSI plus 10% Employer Pension contribution.</t>
  </si>
  <si>
    <t xml:space="preserve">For Research staff, use IUA / SFI scales available in worksheet 5 </t>
  </si>
  <si>
    <r>
      <rPr>
        <b/>
        <sz val="22"/>
        <color theme="1"/>
        <rFont val="Calibri"/>
        <family val="2"/>
        <scheme val="minor"/>
      </rPr>
      <t xml:space="preserve">Worskheet 2 </t>
    </r>
    <r>
      <rPr>
        <b/>
        <i/>
        <sz val="22"/>
        <color theme="1"/>
        <rFont val="Calibri"/>
        <family val="2"/>
        <scheme val="minor"/>
      </rPr>
      <t>- Calculating Staff Costs for Core Funded Academic Staff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</si>
</sst>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quot;IR£&quot;#,##0.00"/>
    <numFmt numFmtId="165" formatCode="_-* #,##0_-;\-* #,##0_-;_-* &quot;-&quot;??_-;_-@_-"/>
  </numFmts>
  <fonts count="104" x14ac:knownFonts="1">
    <font>
      <sz val="10"/>
      <name val="Arial"/>
    </font>
    <font>
      <sz val="11"/>
      <color theme="1"/>
      <name val="Calibri"/>
      <family val="2"/>
      <scheme val="minor"/>
    </font>
    <font>
      <sz val="11"/>
      <color theme="1"/>
      <name val="Calibri"/>
      <family val="2"/>
      <scheme val="minor"/>
    </font>
    <font>
      <sz val="10"/>
      <name val="Times New Roman"/>
      <family val="1"/>
    </font>
    <font>
      <b/>
      <sz val="10"/>
      <name val="Times New Roman"/>
      <family val="1"/>
    </font>
    <font>
      <b/>
      <sz val="10"/>
      <name val="Arial"/>
      <family val="2"/>
    </font>
    <font>
      <b/>
      <sz val="12"/>
      <name val="Times New Roman"/>
      <family val="1"/>
    </font>
    <font>
      <sz val="14"/>
      <name val="Arial"/>
      <family val="2"/>
    </font>
    <font>
      <b/>
      <i/>
      <sz val="10"/>
      <name val="Arial"/>
      <family val="2"/>
    </font>
    <font>
      <sz val="10"/>
      <name val="Arial"/>
      <family val="2"/>
    </font>
    <font>
      <sz val="10"/>
      <name val="Arial"/>
      <family val="2"/>
    </font>
    <font>
      <b/>
      <sz val="11"/>
      <color theme="1"/>
      <name val="Calibri"/>
      <family val="2"/>
      <scheme val="minor"/>
    </font>
    <font>
      <sz val="10"/>
      <color theme="1"/>
      <name val="Arial"/>
      <family val="2"/>
    </font>
    <font>
      <b/>
      <i/>
      <sz val="20"/>
      <color theme="1"/>
      <name val="Calibri"/>
      <family val="2"/>
      <scheme val="minor"/>
    </font>
    <font>
      <sz val="11"/>
      <color rgb="FF0070C0"/>
      <name val="Calibri"/>
      <family val="2"/>
      <scheme val="minor"/>
    </font>
    <font>
      <sz val="14"/>
      <color theme="1"/>
      <name val="Calibri"/>
      <family val="2"/>
      <scheme val="minor"/>
    </font>
    <font>
      <b/>
      <sz val="14"/>
      <color theme="1"/>
      <name val="Calibri"/>
      <family val="2"/>
      <scheme val="minor"/>
    </font>
    <font>
      <b/>
      <sz val="11"/>
      <color theme="1"/>
      <name val="Arial"/>
      <family val="2"/>
    </font>
    <font>
      <b/>
      <sz val="18"/>
      <color theme="1"/>
      <name val="Arial"/>
      <family val="2"/>
    </font>
    <font>
      <b/>
      <sz val="15"/>
      <color theme="1"/>
      <name val="Calibri"/>
      <family val="2"/>
      <scheme val="minor"/>
    </font>
    <font>
      <b/>
      <sz val="11"/>
      <color rgb="FF0070C0"/>
      <name val="Calibri"/>
      <family val="2"/>
      <scheme val="minor"/>
    </font>
    <font>
      <b/>
      <sz val="11"/>
      <color rgb="FF002060"/>
      <name val="Calibri"/>
      <family val="2"/>
      <scheme val="minor"/>
    </font>
    <font>
      <sz val="10"/>
      <color theme="1"/>
      <name val="Calibri"/>
      <family val="2"/>
      <scheme val="minor"/>
    </font>
    <font>
      <i/>
      <sz val="12"/>
      <color rgb="FF0070C0"/>
      <name val="Calibri"/>
      <family val="2"/>
      <scheme val="minor"/>
    </font>
    <font>
      <sz val="12"/>
      <color theme="1"/>
      <name val="Calibri"/>
      <family val="2"/>
      <scheme val="minor"/>
    </font>
    <font>
      <b/>
      <sz val="10"/>
      <color theme="1"/>
      <name val="Calibri"/>
      <family val="2"/>
      <scheme val="minor"/>
    </font>
    <font>
      <b/>
      <sz val="12"/>
      <color theme="1"/>
      <name val="Calibri"/>
      <family val="2"/>
      <scheme val="minor"/>
    </font>
    <font>
      <sz val="10"/>
      <name val="Arial"/>
      <family val="2"/>
    </font>
    <font>
      <b/>
      <i/>
      <sz val="13"/>
      <color theme="1"/>
      <name val="Arial"/>
      <family val="2"/>
    </font>
    <font>
      <b/>
      <sz val="13"/>
      <name val="Calibri"/>
      <family val="2"/>
      <scheme val="minor"/>
    </font>
    <font>
      <b/>
      <sz val="14"/>
      <color theme="1"/>
      <name val="Arial"/>
      <family val="2"/>
    </font>
    <font>
      <sz val="15"/>
      <name val="Arial"/>
      <family val="2"/>
    </font>
    <font>
      <b/>
      <sz val="15"/>
      <name val="Arial"/>
      <family val="2"/>
    </font>
    <font>
      <sz val="10"/>
      <color rgb="FF0070C0"/>
      <name val="Arial"/>
      <family val="2"/>
    </font>
    <font>
      <i/>
      <sz val="11"/>
      <color theme="1"/>
      <name val="Arial"/>
      <family val="2"/>
    </font>
    <font>
      <sz val="14"/>
      <color rgb="FF0070C0"/>
      <name val="Arial"/>
      <family val="2"/>
    </font>
    <font>
      <b/>
      <sz val="14"/>
      <color rgb="FF0070C0"/>
      <name val="Arial"/>
      <family val="2"/>
    </font>
    <font>
      <b/>
      <sz val="15"/>
      <color rgb="FF0070C0"/>
      <name val="Arial"/>
      <family val="2"/>
    </font>
    <font>
      <sz val="15"/>
      <color rgb="FF0070C0"/>
      <name val="Arial"/>
      <family val="2"/>
    </font>
    <font>
      <b/>
      <i/>
      <sz val="15"/>
      <color rgb="FF00B0F0"/>
      <name val="Arial"/>
      <family val="2"/>
    </font>
    <font>
      <i/>
      <sz val="15"/>
      <color rgb="FF00B0F0"/>
      <name val="Arial"/>
      <family val="2"/>
    </font>
    <font>
      <u/>
      <sz val="10"/>
      <color theme="10"/>
      <name val="Arial"/>
      <family val="2"/>
    </font>
    <font>
      <i/>
      <sz val="11"/>
      <color rgb="FF0070C0"/>
      <name val="Calibri"/>
      <family val="2"/>
      <scheme val="minor"/>
    </font>
    <font>
      <i/>
      <u/>
      <sz val="10"/>
      <color rgb="FF0070C0"/>
      <name val="Arial"/>
      <family val="2"/>
    </font>
    <font>
      <sz val="10"/>
      <color rgb="FF7030A0"/>
      <name val="Arial"/>
      <family val="2"/>
    </font>
    <font>
      <b/>
      <i/>
      <sz val="12"/>
      <color rgb="FF00B0F0"/>
      <name val="Calibri"/>
      <family val="2"/>
      <scheme val="minor"/>
    </font>
    <font>
      <sz val="13"/>
      <name val="Calibri"/>
      <family val="2"/>
      <scheme val="minor"/>
    </font>
    <font>
      <b/>
      <sz val="18"/>
      <name val="Calibri"/>
      <family val="2"/>
      <scheme val="minor"/>
    </font>
    <font>
      <b/>
      <sz val="17"/>
      <color theme="1"/>
      <name val="Calibri"/>
      <family val="2"/>
      <scheme val="minor"/>
    </font>
    <font>
      <b/>
      <sz val="14"/>
      <name val="Arial"/>
      <family val="2"/>
    </font>
    <font>
      <sz val="18"/>
      <name val="Calibri"/>
      <family val="2"/>
      <scheme val="minor"/>
    </font>
    <font>
      <b/>
      <i/>
      <sz val="13"/>
      <color rgb="FF0070C0"/>
      <name val="Calibri"/>
      <family val="2"/>
      <scheme val="minor"/>
    </font>
    <font>
      <sz val="11"/>
      <color theme="1"/>
      <name val="Arial"/>
      <family val="2"/>
    </font>
    <font>
      <b/>
      <sz val="13"/>
      <color theme="1"/>
      <name val="Arial"/>
      <family val="2"/>
    </font>
    <font>
      <sz val="8"/>
      <name val="Arial"/>
      <family val="2"/>
    </font>
    <font>
      <b/>
      <sz val="12"/>
      <name val="Arial"/>
      <family val="2"/>
    </font>
    <font>
      <sz val="13"/>
      <color theme="1"/>
      <name val="Arial"/>
      <family val="2"/>
    </font>
    <font>
      <b/>
      <sz val="12"/>
      <color theme="1"/>
      <name val="Arial"/>
      <family val="2"/>
    </font>
    <font>
      <sz val="12"/>
      <name val="Arial"/>
      <family val="2"/>
    </font>
    <font>
      <sz val="12"/>
      <color theme="1"/>
      <name val="Arial"/>
      <family val="2"/>
    </font>
    <font>
      <b/>
      <sz val="18"/>
      <color theme="9" tint="-0.499984740745262"/>
      <name val="Calibri"/>
      <family val="2"/>
      <scheme val="minor"/>
    </font>
    <font>
      <b/>
      <sz val="14"/>
      <color rgb="FF7030A0"/>
      <name val="Arial"/>
      <family val="2"/>
    </font>
    <font>
      <b/>
      <i/>
      <sz val="14"/>
      <color rgb="FF7030A0"/>
      <name val="Arial"/>
      <family val="2"/>
    </font>
    <font>
      <i/>
      <sz val="10"/>
      <color theme="1"/>
      <name val="Calibri"/>
      <family val="2"/>
      <scheme val="minor"/>
    </font>
    <font>
      <b/>
      <sz val="13"/>
      <color theme="1"/>
      <name val="Calibri"/>
      <family val="2"/>
      <scheme val="minor"/>
    </font>
    <font>
      <sz val="11"/>
      <name val="Times New Roman"/>
      <family val="1"/>
    </font>
    <font>
      <b/>
      <sz val="12"/>
      <color theme="3" tint="0.39997558519241921"/>
      <name val="Arial"/>
      <family val="2"/>
    </font>
    <font>
      <sz val="10"/>
      <color rgb="FFAF1599"/>
      <name val="Arial"/>
      <family val="2"/>
    </font>
    <font>
      <b/>
      <sz val="11"/>
      <color rgb="FFAF1599"/>
      <name val="Arial"/>
      <family val="2"/>
    </font>
    <font>
      <sz val="11"/>
      <color rgb="FFAF1599"/>
      <name val="Arial"/>
      <family val="2"/>
    </font>
    <font>
      <b/>
      <sz val="10"/>
      <color rgb="FFAF1599"/>
      <name val="Arial"/>
      <family val="2"/>
    </font>
    <font>
      <sz val="10"/>
      <color theme="7" tint="-0.249977111117893"/>
      <name val="Arial"/>
      <family val="2"/>
    </font>
    <font>
      <i/>
      <sz val="14"/>
      <name val="Arial"/>
      <family val="2"/>
    </font>
    <font>
      <sz val="14"/>
      <color theme="1"/>
      <name val="Arial"/>
      <family val="2"/>
    </font>
    <font>
      <u/>
      <sz val="11"/>
      <color rgb="FF401AE0"/>
      <name val="Calibri"/>
      <family val="2"/>
      <scheme val="minor"/>
    </font>
    <font>
      <sz val="11"/>
      <color theme="3" tint="0.39997558519241921"/>
      <name val="Calibri"/>
      <family val="2"/>
      <scheme val="minor"/>
    </font>
    <font>
      <b/>
      <sz val="11"/>
      <name val="Calibri"/>
      <family val="2"/>
      <scheme val="minor"/>
    </font>
    <font>
      <sz val="11"/>
      <color rgb="FF401AE0"/>
      <name val="Calibri"/>
      <family val="2"/>
      <scheme val="minor"/>
    </font>
    <font>
      <strike/>
      <sz val="11"/>
      <color theme="3" tint="0.39997558519241921"/>
      <name val="Calibri"/>
      <family val="2"/>
      <scheme val="minor"/>
    </font>
    <font>
      <strike/>
      <sz val="11"/>
      <color rgb="FF401AE0"/>
      <name val="Calibri"/>
      <family val="2"/>
      <scheme val="minor"/>
    </font>
    <font>
      <strike/>
      <sz val="10"/>
      <name val="Arial"/>
      <family val="2"/>
    </font>
    <font>
      <i/>
      <sz val="10"/>
      <color rgb="FF0000FF"/>
      <name val="Calibri"/>
      <family val="2"/>
      <scheme val="minor"/>
    </font>
    <font>
      <b/>
      <i/>
      <sz val="10"/>
      <color rgb="FF0000FF"/>
      <name val="Calibri"/>
      <family val="2"/>
      <scheme val="minor"/>
    </font>
    <font>
      <sz val="8"/>
      <color theme="1"/>
      <name val="Calibri"/>
      <family val="2"/>
      <scheme val="minor"/>
    </font>
    <font>
      <sz val="10"/>
      <color rgb="FF0000FF"/>
      <name val="Calibri"/>
      <family val="2"/>
      <scheme val="minor"/>
    </font>
    <font>
      <b/>
      <i/>
      <sz val="9"/>
      <name val="Calibri"/>
      <family val="2"/>
      <scheme val="minor"/>
    </font>
    <font>
      <i/>
      <sz val="9"/>
      <color theme="1"/>
      <name val="Calibri"/>
      <family val="2"/>
      <scheme val="minor"/>
    </font>
    <font>
      <sz val="9"/>
      <name val="Arial"/>
      <family val="2"/>
    </font>
    <font>
      <b/>
      <sz val="9"/>
      <name val="Arial"/>
      <family val="2"/>
    </font>
    <font>
      <b/>
      <sz val="12"/>
      <color rgb="FF0070C0"/>
      <name val="Calibri"/>
      <family val="2"/>
      <scheme val="minor"/>
    </font>
    <font>
      <b/>
      <i/>
      <sz val="16"/>
      <color rgb="FF0070C0"/>
      <name val="Times New Roman"/>
      <family val="1"/>
    </font>
    <font>
      <i/>
      <sz val="13"/>
      <color theme="1"/>
      <name val="Calibri"/>
      <family val="2"/>
      <scheme val="minor"/>
    </font>
    <font>
      <b/>
      <sz val="15"/>
      <name val="Times New Roman"/>
      <family val="1"/>
    </font>
    <font>
      <sz val="10"/>
      <color theme="1"/>
      <name val="Times New Roman"/>
      <family val="1"/>
    </font>
    <font>
      <sz val="12"/>
      <color theme="1"/>
      <name val="Times New Roman"/>
      <family val="1"/>
    </font>
    <font>
      <b/>
      <sz val="10"/>
      <color rgb="FFFF0000"/>
      <name val="Arial"/>
      <family val="2"/>
    </font>
    <font>
      <b/>
      <u/>
      <sz val="10"/>
      <name val="Times New Roman"/>
      <family val="1"/>
    </font>
    <font>
      <sz val="13"/>
      <name val="Arial"/>
      <family val="2"/>
    </font>
    <font>
      <b/>
      <sz val="13"/>
      <color rgb="FF0070C0"/>
      <name val="Arial"/>
      <family val="2"/>
    </font>
    <font>
      <sz val="13"/>
      <color rgb="FF0070C0"/>
      <name val="Arial"/>
      <family val="2"/>
    </font>
    <font>
      <sz val="10"/>
      <name val="Calibri"/>
      <family val="2"/>
      <scheme val="minor"/>
    </font>
    <font>
      <b/>
      <sz val="10"/>
      <name val="Calibri"/>
      <family val="2"/>
      <scheme val="minor"/>
    </font>
    <font>
      <b/>
      <sz val="22"/>
      <color theme="1"/>
      <name val="Calibri"/>
      <family val="2"/>
      <scheme val="minor"/>
    </font>
    <font>
      <b/>
      <i/>
      <sz val="22"/>
      <color theme="1"/>
      <name val="Calibri"/>
      <family val="2"/>
      <scheme val="minor"/>
    </font>
  </fonts>
  <fills count="1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2FEEA"/>
        <bgColor indexed="64"/>
      </patternFill>
    </fill>
    <fill>
      <patternFill patternType="solid">
        <fgColor rgb="FF99FF66"/>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EAF7A9"/>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s>
  <borders count="35">
    <border>
      <left/>
      <right/>
      <top/>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8">
    <xf numFmtId="0" fontId="0" fillId="0" borderId="0"/>
    <xf numFmtId="0" fontId="9" fillId="0" borderId="0"/>
    <xf numFmtId="9" fontId="9" fillId="0" borderId="0" applyFont="0" applyFill="0" applyBorder="0" applyAlignment="0" applyProtection="0"/>
    <xf numFmtId="43" fontId="10" fillId="0" borderId="0" applyFont="0" applyFill="0" applyBorder="0" applyAlignment="0" applyProtection="0"/>
    <xf numFmtId="9" fontId="27" fillId="0" borderId="0" applyFont="0" applyFill="0" applyBorder="0" applyAlignment="0" applyProtection="0"/>
    <xf numFmtId="0" fontId="41" fillId="0" borderId="0" applyNumberFormat="0" applyFill="0" applyBorder="0" applyAlignment="0" applyProtection="0"/>
    <xf numFmtId="0" fontId="2" fillId="0" borderId="0"/>
    <xf numFmtId="43" fontId="2" fillId="0" borderId="0" applyFont="0" applyFill="0" applyBorder="0" applyAlignment="0" applyProtection="0"/>
  </cellStyleXfs>
  <cellXfs count="237">
    <xf numFmtId="0" fontId="0" fillId="0" borderId="0" xfId="0"/>
    <xf numFmtId="0" fontId="0" fillId="0" borderId="0" xfId="0" applyAlignment="1">
      <alignment wrapText="1"/>
    </xf>
    <xf numFmtId="0" fontId="7" fillId="0" borderId="0" xfId="0" applyFont="1"/>
    <xf numFmtId="0" fontId="11" fillId="0" borderId="0" xfId="0" applyFont="1"/>
    <xf numFmtId="0" fontId="14" fillId="0" borderId="0" xfId="0" applyFont="1"/>
    <xf numFmtId="0" fontId="11" fillId="0" borderId="0" xfId="0" applyFont="1" applyAlignment="1">
      <alignment horizontal="center"/>
    </xf>
    <xf numFmtId="0" fontId="0" fillId="0" borderId="0" xfId="0" applyAlignment="1">
      <alignment horizontal="center"/>
    </xf>
    <xf numFmtId="0" fontId="15" fillId="0" borderId="0" xfId="0" applyFont="1" applyAlignment="1">
      <alignment horizontal="center"/>
    </xf>
    <xf numFmtId="0" fontId="16" fillId="0" borderId="0" xfId="0" applyFont="1" applyAlignment="1">
      <alignment horizontal="center"/>
    </xf>
    <xf numFmtId="0" fontId="17" fillId="0" borderId="12" xfId="0" applyFont="1" applyBorder="1" applyAlignment="1">
      <alignment vertical="center" wrapText="1"/>
    </xf>
    <xf numFmtId="0" fontId="17" fillId="0" borderId="0" xfId="0" applyFont="1" applyAlignment="1">
      <alignment vertical="center" wrapText="1"/>
    </xf>
    <xf numFmtId="0" fontId="12" fillId="0" borderId="12" xfId="0" applyFont="1" applyBorder="1" applyAlignment="1" applyProtection="1">
      <alignment vertical="center" wrapText="1"/>
      <protection locked="0"/>
    </xf>
    <xf numFmtId="165" fontId="17" fillId="5" borderId="12" xfId="3" applyNumberFormat="1" applyFont="1" applyFill="1" applyBorder="1" applyAlignment="1" applyProtection="1">
      <alignment vertical="center" wrapText="1"/>
      <protection locked="0"/>
    </xf>
    <xf numFmtId="165" fontId="17" fillId="0" borderId="12" xfId="0" applyNumberFormat="1" applyFont="1" applyBorder="1" applyAlignment="1">
      <alignment vertical="center" wrapText="1"/>
    </xf>
    <xf numFmtId="165" fontId="17" fillId="0" borderId="12" xfId="3" applyNumberFormat="1" applyFont="1" applyBorder="1" applyAlignment="1">
      <alignment vertical="center" wrapText="1"/>
    </xf>
    <xf numFmtId="0" fontId="18" fillId="0" borderId="12" xfId="0" applyFont="1" applyBorder="1" applyAlignment="1">
      <alignment vertical="center" wrapText="1"/>
    </xf>
    <xf numFmtId="0" fontId="19" fillId="0" borderId="0" xfId="0" applyFont="1"/>
    <xf numFmtId="0" fontId="20" fillId="0" borderId="0" xfId="0" applyFont="1"/>
    <xf numFmtId="0" fontId="21" fillId="0" borderId="0" xfId="0" applyFont="1"/>
    <xf numFmtId="0" fontId="22" fillId="0" borderId="0" xfId="0" applyFont="1" applyAlignment="1">
      <alignment horizontal="left"/>
    </xf>
    <xf numFmtId="0" fontId="22" fillId="0" borderId="0" xfId="0" applyFont="1" applyAlignment="1">
      <alignment wrapText="1"/>
    </xf>
    <xf numFmtId="0" fontId="23" fillId="0" borderId="0" xfId="0" applyFont="1"/>
    <xf numFmtId="0" fontId="22" fillId="0" borderId="0" xfId="0" applyFont="1" applyAlignment="1">
      <alignment horizontal="center"/>
    </xf>
    <xf numFmtId="0" fontId="22" fillId="0" borderId="0" xfId="0" applyFont="1"/>
    <xf numFmtId="0" fontId="25" fillId="0" borderId="0" xfId="0" applyFont="1" applyAlignment="1">
      <alignment horizontal="left" wrapText="1"/>
    </xf>
    <xf numFmtId="0" fontId="25" fillId="0" borderId="0" xfId="0" applyFont="1" applyAlignment="1">
      <alignment wrapText="1"/>
    </xf>
    <xf numFmtId="0" fontId="25" fillId="0" borderId="0" xfId="0" applyFont="1" applyAlignment="1">
      <alignment horizontal="center" wrapText="1"/>
    </xf>
    <xf numFmtId="165" fontId="17" fillId="0" borderId="0" xfId="0" applyNumberFormat="1" applyFont="1" applyAlignment="1">
      <alignment vertical="center" wrapText="1"/>
    </xf>
    <xf numFmtId="0" fontId="13" fillId="0" borderId="0" xfId="0" applyFont="1" applyAlignment="1">
      <alignment horizontal="left"/>
    </xf>
    <xf numFmtId="165" fontId="17" fillId="0" borderId="12" xfId="3" applyNumberFormat="1" applyFont="1" applyBorder="1" applyAlignment="1" applyProtection="1">
      <alignment vertical="center" wrapText="1"/>
      <protection locked="0"/>
    </xf>
    <xf numFmtId="0" fontId="28" fillId="0" borderId="0" xfId="0" applyFont="1" applyAlignment="1">
      <alignment horizontal="right" vertical="center" wrapText="1"/>
    </xf>
    <xf numFmtId="0" fontId="29" fillId="0" borderId="0" xfId="0" applyFont="1"/>
    <xf numFmtId="165" fontId="30" fillId="0" borderId="12" xfId="0" applyNumberFormat="1" applyFont="1" applyBorder="1" applyAlignment="1">
      <alignment vertical="center" wrapText="1"/>
    </xf>
    <xf numFmtId="0" fontId="31" fillId="0" borderId="0" xfId="0" applyFont="1"/>
    <xf numFmtId="9" fontId="32" fillId="5" borderId="12" xfId="4" applyFont="1" applyFill="1" applyBorder="1" applyAlignment="1">
      <alignment horizontal="center"/>
    </xf>
    <xf numFmtId="0" fontId="33" fillId="0" borderId="0" xfId="0" applyFont="1"/>
    <xf numFmtId="0" fontId="35" fillId="0" borderId="0" xfId="0" applyFont="1"/>
    <xf numFmtId="165" fontId="35" fillId="0" borderId="0" xfId="0" applyNumberFormat="1" applyFont="1"/>
    <xf numFmtId="165" fontId="36" fillId="0" borderId="0" xfId="0" applyNumberFormat="1" applyFont="1"/>
    <xf numFmtId="0" fontId="33" fillId="0" borderId="0" xfId="0" applyFont="1" applyAlignment="1">
      <alignment wrapText="1"/>
    </xf>
    <xf numFmtId="0" fontId="37" fillId="0" borderId="0" xfId="0" applyFont="1"/>
    <xf numFmtId="165" fontId="37" fillId="0" borderId="0" xfId="0" applyNumberFormat="1" applyFont="1"/>
    <xf numFmtId="165" fontId="38" fillId="0" borderId="0" xfId="0" applyNumberFormat="1" applyFont="1"/>
    <xf numFmtId="0" fontId="39" fillId="0" borderId="0" xfId="0" applyFont="1"/>
    <xf numFmtId="0" fontId="40" fillId="0" borderId="0" xfId="0" applyFont="1"/>
    <xf numFmtId="0" fontId="42" fillId="0" borderId="0" xfId="0" applyFont="1"/>
    <xf numFmtId="0" fontId="43" fillId="0" borderId="0" xfId="5" applyFont="1"/>
    <xf numFmtId="0" fontId="41" fillId="0" borderId="0" xfId="5" applyAlignment="1" applyProtection="1"/>
    <xf numFmtId="6" fontId="22" fillId="0" borderId="0" xfId="0" applyNumberFormat="1" applyFont="1"/>
    <xf numFmtId="0" fontId="44" fillId="0" borderId="0" xfId="0" applyFont="1"/>
    <xf numFmtId="0" fontId="45" fillId="0" borderId="0" xfId="0" applyFont="1"/>
    <xf numFmtId="0" fontId="46" fillId="0" borderId="0" xfId="0" applyFont="1" applyAlignment="1">
      <alignment horizontal="left"/>
    </xf>
    <xf numFmtId="0" fontId="47" fillId="0" borderId="0" xfId="0" applyFont="1"/>
    <xf numFmtId="0" fontId="14" fillId="0" borderId="13" xfId="0" applyFont="1" applyBorder="1"/>
    <xf numFmtId="0" fontId="11" fillId="0" borderId="18" xfId="0" applyFont="1" applyBorder="1" applyAlignment="1">
      <alignment horizontal="center"/>
    </xf>
    <xf numFmtId="0" fontId="11" fillId="0" borderId="14" xfId="0" applyFont="1" applyBorder="1" applyAlignment="1">
      <alignment horizontal="center"/>
    </xf>
    <xf numFmtId="0" fontId="14" fillId="0" borderId="19" xfId="0" applyFont="1" applyBorder="1"/>
    <xf numFmtId="0" fontId="0" fillId="0" borderId="20" xfId="0" applyBorder="1" applyAlignment="1">
      <alignment horizontal="center"/>
    </xf>
    <xf numFmtId="0" fontId="16" fillId="0" borderId="20" xfId="0" applyFont="1" applyBorder="1" applyAlignment="1">
      <alignment horizontal="center"/>
    </xf>
    <xf numFmtId="165" fontId="0" fillId="0" borderId="12" xfId="0" applyNumberFormat="1" applyBorder="1"/>
    <xf numFmtId="165" fontId="5" fillId="0" borderId="12" xfId="0" applyNumberFormat="1" applyFont="1" applyBorder="1"/>
    <xf numFmtId="0" fontId="48" fillId="0" borderId="12" xfId="0" applyFont="1" applyBorder="1"/>
    <xf numFmtId="165" fontId="7" fillId="0" borderId="12" xfId="0" applyNumberFormat="1" applyFont="1" applyBorder="1"/>
    <xf numFmtId="165" fontId="49" fillId="0" borderId="12" xfId="0" applyNumberFormat="1" applyFont="1" applyBorder="1"/>
    <xf numFmtId="0" fontId="51" fillId="0" borderId="0" xfId="0" applyFont="1"/>
    <xf numFmtId="165" fontId="59" fillId="0" borderId="12" xfId="3" applyNumberFormat="1" applyFont="1" applyFill="1" applyBorder="1" applyAlignment="1" applyProtection="1">
      <alignment vertical="center" wrapText="1"/>
      <protection locked="0"/>
    </xf>
    <xf numFmtId="165" fontId="57" fillId="0" borderId="12" xfId="3" applyNumberFormat="1" applyFont="1" applyFill="1" applyBorder="1" applyAlignment="1" applyProtection="1">
      <alignment vertical="center" wrapText="1"/>
      <protection locked="0"/>
    </xf>
    <xf numFmtId="0" fontId="57" fillId="0" borderId="13" xfId="0" applyFont="1" applyBorder="1" applyAlignment="1">
      <alignment vertical="center" wrapText="1"/>
    </xf>
    <xf numFmtId="0" fontId="26" fillId="0" borderId="18" xfId="0" applyFont="1" applyBorder="1" applyAlignment="1">
      <alignment horizontal="center"/>
    </xf>
    <xf numFmtId="0" fontId="26" fillId="0" borderId="14" xfId="0" applyFont="1" applyBorder="1" applyAlignment="1">
      <alignment horizontal="center"/>
    </xf>
    <xf numFmtId="0" fontId="58" fillId="0" borderId="19" xfId="0" applyFont="1" applyBorder="1"/>
    <xf numFmtId="0" fontId="58" fillId="0" borderId="20" xfId="0" applyFont="1" applyBorder="1" applyAlignment="1">
      <alignment horizontal="center"/>
    </xf>
    <xf numFmtId="0" fontId="26" fillId="0" borderId="20" xfId="0" applyFont="1" applyBorder="1" applyAlignment="1">
      <alignment horizontal="center"/>
    </xf>
    <xf numFmtId="0" fontId="59" fillId="0" borderId="22" xfId="0" applyFont="1" applyBorder="1" applyAlignment="1" applyProtection="1">
      <alignment vertical="center" wrapText="1"/>
      <protection locked="0"/>
    </xf>
    <xf numFmtId="165" fontId="57" fillId="0" borderId="23" xfId="0" applyNumberFormat="1" applyFont="1" applyBorder="1" applyAlignment="1">
      <alignment vertical="center" wrapText="1"/>
    </xf>
    <xf numFmtId="165" fontId="57" fillId="0" borderId="24" xfId="0" applyNumberFormat="1" applyFont="1" applyBorder="1" applyAlignment="1">
      <alignment vertical="center" wrapText="1"/>
    </xf>
    <xf numFmtId="0" fontId="57" fillId="0" borderId="19" xfId="0" applyFont="1" applyBorder="1" applyAlignment="1">
      <alignment vertical="center" wrapText="1"/>
    </xf>
    <xf numFmtId="0" fontId="58" fillId="0" borderId="20" xfId="0" applyFont="1" applyBorder="1"/>
    <xf numFmtId="0" fontId="59" fillId="0" borderId="25" xfId="0" applyFont="1" applyBorder="1" applyAlignment="1" applyProtection="1">
      <alignment vertical="center" wrapText="1"/>
      <protection locked="0"/>
    </xf>
    <xf numFmtId="165" fontId="56" fillId="0" borderId="26" xfId="3" applyNumberFormat="1" applyFont="1" applyFill="1" applyBorder="1" applyAlignment="1" applyProtection="1">
      <alignment vertical="center" wrapText="1"/>
      <protection locked="0"/>
    </xf>
    <xf numFmtId="165" fontId="53" fillId="0" borderId="27" xfId="0" applyNumberFormat="1" applyFont="1" applyBorder="1" applyAlignment="1">
      <alignment vertical="center" wrapText="1"/>
    </xf>
    <xf numFmtId="0" fontId="60" fillId="0" borderId="0" xfId="0" applyFont="1"/>
    <xf numFmtId="0" fontId="61" fillId="0" borderId="0" xfId="0" applyFont="1"/>
    <xf numFmtId="0" fontId="63" fillId="0" borderId="0" xfId="0" applyFont="1"/>
    <xf numFmtId="14" fontId="64" fillId="0" borderId="12" xfId="0" applyNumberFormat="1" applyFont="1" applyBorder="1" applyAlignment="1">
      <alignment horizontal="center" wrapText="1"/>
    </xf>
    <xf numFmtId="0" fontId="63" fillId="0" borderId="12" xfId="0" applyFont="1" applyBorder="1" applyAlignment="1">
      <alignment horizontal="center" wrapText="1"/>
    </xf>
    <xf numFmtId="3" fontId="65" fillId="6" borderId="12" xfId="0" applyNumberFormat="1" applyFont="1" applyFill="1" applyBorder="1" applyAlignment="1">
      <alignment horizontal="center"/>
    </xf>
    <xf numFmtId="3" fontId="65" fillId="7" borderId="12" xfId="0" applyNumberFormat="1" applyFont="1" applyFill="1" applyBorder="1" applyAlignment="1">
      <alignment horizontal="center"/>
    </xf>
    <xf numFmtId="0" fontId="46" fillId="8" borderId="12" xfId="0" applyFont="1" applyFill="1" applyBorder="1" applyAlignment="1">
      <alignment horizontal="center"/>
    </xf>
    <xf numFmtId="0" fontId="58" fillId="0" borderId="0" xfId="0" applyFont="1" applyAlignment="1">
      <alignment horizontal="center"/>
    </xf>
    <xf numFmtId="0" fontId="24" fillId="0" borderId="0" xfId="0" applyFont="1" applyAlignment="1">
      <alignment horizontal="center"/>
    </xf>
    <xf numFmtId="165" fontId="59" fillId="8" borderId="21" xfId="3" applyNumberFormat="1" applyFont="1" applyFill="1" applyBorder="1" applyAlignment="1" applyProtection="1">
      <alignment vertical="center" wrapText="1"/>
      <protection locked="0"/>
    </xf>
    <xf numFmtId="0" fontId="58" fillId="0" borderId="0" xfId="0" applyFont="1"/>
    <xf numFmtId="0" fontId="59" fillId="0" borderId="19" xfId="0" applyFont="1" applyBorder="1" applyAlignment="1" applyProtection="1">
      <alignment vertical="center" wrapText="1"/>
      <protection locked="0"/>
    </xf>
    <xf numFmtId="9" fontId="59" fillId="8" borderId="12" xfId="2" applyFont="1" applyFill="1" applyBorder="1" applyAlignment="1" applyProtection="1">
      <alignment vertical="center" wrapText="1"/>
      <protection locked="0"/>
    </xf>
    <xf numFmtId="0" fontId="67" fillId="0" borderId="0" xfId="0" applyFont="1" applyAlignment="1">
      <alignment horizontal="center" wrapText="1"/>
    </xf>
    <xf numFmtId="0" fontId="68" fillId="0" borderId="0" xfId="0" applyFont="1"/>
    <xf numFmtId="43" fontId="70" fillId="0" borderId="0" xfId="0" applyNumberFormat="1" applyFont="1"/>
    <xf numFmtId="165" fontId="70" fillId="0" borderId="0" xfId="0" applyNumberFormat="1" applyFont="1"/>
    <xf numFmtId="0" fontId="70" fillId="0" borderId="0" xfId="0" applyFont="1"/>
    <xf numFmtId="0" fontId="71" fillId="0" borderId="0" xfId="0" applyFont="1"/>
    <xf numFmtId="0" fontId="30" fillId="0" borderId="25" xfId="0" applyFont="1" applyBorder="1" applyAlignment="1" applyProtection="1">
      <alignment vertical="center" wrapText="1"/>
      <protection locked="0"/>
    </xf>
    <xf numFmtId="165" fontId="73" fillId="0" borderId="26" xfId="3" applyNumberFormat="1" applyFont="1" applyFill="1" applyBorder="1" applyAlignment="1" applyProtection="1">
      <alignment vertical="center" wrapText="1"/>
      <protection locked="0"/>
    </xf>
    <xf numFmtId="165" fontId="30" fillId="0" borderId="27" xfId="0" applyNumberFormat="1" applyFont="1" applyBorder="1" applyAlignment="1">
      <alignment vertical="center" wrapText="1"/>
    </xf>
    <xf numFmtId="0" fontId="74" fillId="9" borderId="2" xfId="6" applyFont="1" applyFill="1" applyBorder="1"/>
    <xf numFmtId="0" fontId="74" fillId="9" borderId="10" xfId="6" applyFont="1" applyFill="1" applyBorder="1"/>
    <xf numFmtId="43" fontId="75" fillId="9" borderId="29" xfId="7" applyFont="1" applyFill="1" applyBorder="1"/>
    <xf numFmtId="0" fontId="76" fillId="9" borderId="0" xfId="6" applyFont="1" applyFill="1" applyAlignment="1">
      <alignment horizontal="center"/>
    </xf>
    <xf numFmtId="0" fontId="2" fillId="0" borderId="0" xfId="6"/>
    <xf numFmtId="0" fontId="75" fillId="9" borderId="1" xfId="6" applyFont="1" applyFill="1" applyBorder="1"/>
    <xf numFmtId="0" fontId="75" fillId="9" borderId="0" xfId="6" applyFont="1" applyFill="1" applyAlignment="1">
      <alignment horizontal="left"/>
    </xf>
    <xf numFmtId="0" fontId="77" fillId="10" borderId="0" xfId="6" applyFont="1" applyFill="1"/>
    <xf numFmtId="43" fontId="75" fillId="9" borderId="28" xfId="7" applyFont="1" applyFill="1" applyBorder="1"/>
    <xf numFmtId="165" fontId="0" fillId="0" borderId="0" xfId="7" applyNumberFormat="1" applyFont="1"/>
    <xf numFmtId="0" fontId="75" fillId="9" borderId="0" xfId="6" applyFont="1" applyFill="1"/>
    <xf numFmtId="165" fontId="2" fillId="0" borderId="0" xfId="6" applyNumberFormat="1"/>
    <xf numFmtId="0" fontId="75" fillId="11" borderId="1" xfId="6" applyFont="1" applyFill="1" applyBorder="1"/>
    <xf numFmtId="0" fontId="2" fillId="12" borderId="18" xfId="6" applyFill="1" applyBorder="1"/>
    <xf numFmtId="43" fontId="0" fillId="12" borderId="14" xfId="7" applyFont="1" applyFill="1" applyBorder="1"/>
    <xf numFmtId="165" fontId="2" fillId="12" borderId="3" xfId="6" applyNumberFormat="1" applyFill="1" applyBorder="1"/>
    <xf numFmtId="0" fontId="2" fillId="12" borderId="0" xfId="6" applyFill="1"/>
    <xf numFmtId="43" fontId="0" fillId="12" borderId="20" xfId="7" applyFont="1" applyFill="1" applyBorder="1"/>
    <xf numFmtId="0" fontId="2" fillId="12" borderId="30" xfId="6" applyFill="1" applyBorder="1"/>
    <xf numFmtId="43" fontId="0" fillId="12" borderId="15" xfId="7" applyFont="1" applyFill="1" applyBorder="1"/>
    <xf numFmtId="0" fontId="2" fillId="13" borderId="0" xfId="6" applyFill="1"/>
    <xf numFmtId="43" fontId="0" fillId="0" borderId="0" xfId="7" applyFont="1"/>
    <xf numFmtId="165" fontId="0" fillId="0" borderId="0" xfId="7" applyNumberFormat="1" applyFont="1" applyAlignment="1">
      <alignment vertical="top"/>
    </xf>
    <xf numFmtId="0" fontId="2" fillId="0" borderId="0" xfId="6" applyAlignment="1">
      <alignment vertical="top"/>
    </xf>
    <xf numFmtId="0" fontId="78" fillId="9" borderId="1" xfId="6" applyFont="1" applyFill="1" applyBorder="1" applyAlignment="1">
      <alignment vertical="top"/>
    </xf>
    <xf numFmtId="0" fontId="78" fillId="9" borderId="0" xfId="6" applyFont="1" applyFill="1" applyAlignment="1">
      <alignment vertical="top"/>
    </xf>
    <xf numFmtId="0" fontId="79" fillId="10" borderId="0" xfId="6" applyFont="1" applyFill="1" applyAlignment="1">
      <alignment vertical="top"/>
    </xf>
    <xf numFmtId="43" fontId="78" fillId="9" borderId="28" xfId="7" applyFont="1" applyFill="1" applyBorder="1" applyAlignment="1">
      <alignment vertical="top"/>
    </xf>
    <xf numFmtId="165" fontId="80" fillId="0" borderId="0" xfId="7" applyNumberFormat="1" applyFont="1" applyAlignment="1">
      <alignment vertical="top"/>
    </xf>
    <xf numFmtId="0" fontId="78" fillId="9" borderId="1" xfId="6" applyFont="1" applyFill="1" applyBorder="1"/>
    <xf numFmtId="0" fontId="78" fillId="9" borderId="0" xfId="6" applyFont="1" applyFill="1"/>
    <xf numFmtId="0" fontId="79" fillId="10" borderId="0" xfId="6" applyFont="1" applyFill="1"/>
    <xf numFmtId="43" fontId="78" fillId="9" borderId="28" xfId="7" applyFont="1" applyFill="1" applyBorder="1"/>
    <xf numFmtId="165" fontId="80" fillId="0" borderId="0" xfId="7" applyNumberFormat="1" applyFont="1"/>
    <xf numFmtId="0" fontId="83" fillId="0" borderId="0" xfId="0" applyFont="1" applyAlignment="1">
      <alignment vertical="top" wrapText="1"/>
    </xf>
    <xf numFmtId="165" fontId="0" fillId="0" borderId="0" xfId="7" applyNumberFormat="1" applyFont="1" applyFill="1"/>
    <xf numFmtId="43" fontId="75" fillId="14" borderId="28" xfId="7" applyFont="1" applyFill="1" applyBorder="1"/>
    <xf numFmtId="165" fontId="0" fillId="14" borderId="0" xfId="7" applyNumberFormat="1" applyFont="1" applyFill="1"/>
    <xf numFmtId="0" fontId="84" fillId="0" borderId="0" xfId="6" applyFont="1"/>
    <xf numFmtId="0" fontId="85" fillId="9" borderId="0" xfId="6" applyFont="1" applyFill="1" applyAlignment="1">
      <alignment horizontal="center"/>
    </xf>
    <xf numFmtId="43" fontId="86" fillId="0" borderId="0" xfId="6" applyNumberFormat="1" applyFont="1"/>
    <xf numFmtId="0" fontId="86" fillId="0" borderId="0" xfId="6" applyFont="1"/>
    <xf numFmtId="0" fontId="87" fillId="14" borderId="0" xfId="0" applyFont="1" applyFill="1" applyAlignment="1">
      <alignment vertical="top" wrapText="1"/>
    </xf>
    <xf numFmtId="0" fontId="89" fillId="0" borderId="0" xfId="0" applyFont="1"/>
    <xf numFmtId="0" fontId="24" fillId="0" borderId="0" xfId="0" applyFont="1"/>
    <xf numFmtId="0" fontId="26" fillId="0" borderId="0" xfId="0" applyFont="1"/>
    <xf numFmtId="0" fontId="26" fillId="0" borderId="0" xfId="0" applyFont="1" applyAlignment="1">
      <alignment horizontal="center"/>
    </xf>
    <xf numFmtId="165" fontId="24" fillId="0" borderId="0" xfId="3" applyNumberFormat="1" applyFont="1"/>
    <xf numFmtId="165" fontId="1" fillId="0" borderId="0" xfId="3" applyNumberFormat="1" applyFont="1"/>
    <xf numFmtId="165" fontId="24" fillId="0" borderId="0" xfId="3" applyNumberFormat="1" applyFont="1" applyFill="1"/>
    <xf numFmtId="165" fontId="1" fillId="0" borderId="0" xfId="3" applyNumberFormat="1" applyFont="1" applyBorder="1"/>
    <xf numFmtId="0" fontId="41" fillId="0" borderId="0" xfId="5"/>
    <xf numFmtId="0" fontId="90" fillId="0" borderId="0" xfId="1" applyFont="1"/>
    <xf numFmtId="0" fontId="9" fillId="0" borderId="0" xfId="1"/>
    <xf numFmtId="0" fontId="91" fillId="0" borderId="0" xfId="0" applyFont="1" applyAlignment="1">
      <alignment horizontal="center"/>
    </xf>
    <xf numFmtId="0" fontId="4" fillId="0" borderId="0" xfId="1" applyFont="1"/>
    <xf numFmtId="0" fontId="92" fillId="0" borderId="0" xfId="1" applyFont="1"/>
    <xf numFmtId="0" fontId="4" fillId="0" borderId="16" xfId="1" applyFont="1" applyBorder="1"/>
    <xf numFmtId="0" fontId="3" fillId="0" borderId="17" xfId="1" applyFont="1" applyBorder="1"/>
    <xf numFmtId="0" fontId="4" fillId="2" borderId="3" xfId="0" applyFont="1" applyFill="1" applyBorder="1" applyAlignment="1" applyProtection="1">
      <alignment horizontal="center" vertical="center" wrapText="1"/>
      <protection hidden="1"/>
    </xf>
    <xf numFmtId="164" fontId="4" fillId="0" borderId="3" xfId="0" applyNumberFormat="1" applyFont="1" applyBorder="1" applyAlignment="1" applyProtection="1">
      <alignment horizontal="center" vertical="center" wrapText="1"/>
      <protection hidden="1"/>
    </xf>
    <xf numFmtId="0" fontId="4" fillId="3" borderId="3" xfId="0" applyFont="1" applyFill="1" applyBorder="1" applyAlignment="1" applyProtection="1">
      <alignment horizontal="center" vertical="center" wrapText="1"/>
      <protection hidden="1"/>
    </xf>
    <xf numFmtId="0" fontId="93" fillId="0" borderId="0" xfId="0" applyFont="1"/>
    <xf numFmtId="0" fontId="94" fillId="0" borderId="12" xfId="0" applyFont="1" applyBorder="1" applyAlignment="1">
      <alignment horizontal="center" wrapText="1"/>
    </xf>
    <xf numFmtId="0" fontId="4" fillId="0" borderId="19" xfId="1" applyFont="1" applyBorder="1" applyAlignment="1">
      <alignment vertical="top" wrapText="1"/>
    </xf>
    <xf numFmtId="0" fontId="3" fillId="0" borderId="1" xfId="1" applyFont="1" applyBorder="1"/>
    <xf numFmtId="3" fontId="3" fillId="2" borderId="5" xfId="1" applyNumberFormat="1" applyFont="1" applyFill="1" applyBorder="1" applyAlignment="1">
      <alignment horizontal="center"/>
    </xf>
    <xf numFmtId="3" fontId="3" fillId="0" borderId="14" xfId="1" applyNumberFormat="1" applyFont="1" applyBorder="1" applyAlignment="1">
      <alignment horizontal="center"/>
    </xf>
    <xf numFmtId="3" fontId="3" fillId="0" borderId="5" xfId="1" applyNumberFormat="1" applyFont="1" applyBorder="1" applyAlignment="1">
      <alignment horizontal="center"/>
    </xf>
    <xf numFmtId="3" fontId="3" fillId="4" borderId="5" xfId="1" applyNumberFormat="1" applyFont="1" applyFill="1" applyBorder="1" applyAlignment="1">
      <alignment horizontal="center"/>
    </xf>
    <xf numFmtId="3" fontId="24" fillId="0" borderId="12" xfId="0" applyNumberFormat="1" applyFont="1" applyBorder="1"/>
    <xf numFmtId="3" fontId="3" fillId="2" borderId="4" xfId="1" applyNumberFormat="1" applyFont="1" applyFill="1" applyBorder="1" applyAlignment="1">
      <alignment horizontal="center"/>
    </xf>
    <xf numFmtId="3" fontId="3" fillId="0" borderId="20" xfId="1" applyNumberFormat="1" applyFont="1" applyBorder="1" applyAlignment="1">
      <alignment horizontal="center"/>
    </xf>
    <xf numFmtId="3" fontId="3" fillId="0" borderId="4" xfId="1" applyNumberFormat="1" applyFont="1" applyBorder="1" applyAlignment="1">
      <alignment horizontal="center"/>
    </xf>
    <xf numFmtId="3" fontId="3" fillId="4" borderId="4" xfId="1" applyNumberFormat="1" applyFont="1" applyFill="1" applyBorder="1" applyAlignment="1">
      <alignment horizontal="center"/>
    </xf>
    <xf numFmtId="0" fontId="3" fillId="0" borderId="19" xfId="1" applyFont="1" applyBorder="1" applyAlignment="1">
      <alignment horizontal="center" vertical="top" wrapText="1"/>
    </xf>
    <xf numFmtId="0" fontId="6" fillId="0" borderId="19" xfId="1" applyFont="1" applyBorder="1" applyAlignment="1">
      <alignment vertical="top" wrapText="1"/>
    </xf>
    <xf numFmtId="0" fontId="6" fillId="0" borderId="19" xfId="1" applyFont="1" applyBorder="1" applyAlignment="1">
      <alignment vertical="center" wrapText="1"/>
    </xf>
    <xf numFmtId="0" fontId="3" fillId="0" borderId="1" xfId="1" applyFont="1" applyBorder="1" applyAlignment="1">
      <alignment vertical="center"/>
    </xf>
    <xf numFmtId="3" fontId="3" fillId="2" borderId="11" xfId="1" applyNumberFormat="1" applyFont="1" applyFill="1" applyBorder="1" applyAlignment="1">
      <alignment horizontal="center" vertical="center"/>
    </xf>
    <xf numFmtId="3" fontId="3" fillId="0" borderId="15" xfId="1" applyNumberFormat="1" applyFont="1" applyBorder="1" applyAlignment="1">
      <alignment horizontal="center" vertical="center"/>
    </xf>
    <xf numFmtId="3" fontId="3" fillId="0" borderId="11" xfId="1" applyNumberFormat="1" applyFont="1" applyBorder="1" applyAlignment="1">
      <alignment horizontal="center" vertical="center"/>
    </xf>
    <xf numFmtId="3" fontId="3" fillId="4" borderId="11" xfId="1" applyNumberFormat="1" applyFont="1" applyFill="1" applyBorder="1" applyAlignment="1">
      <alignment horizontal="center" vertical="center"/>
    </xf>
    <xf numFmtId="0" fontId="4" fillId="0" borderId="31" xfId="1" applyFont="1" applyBorder="1"/>
    <xf numFmtId="0" fontId="9" fillId="0" borderId="14" xfId="1" applyBorder="1" applyAlignment="1">
      <alignment vertical="top" wrapText="1"/>
    </xf>
    <xf numFmtId="0" fontId="9" fillId="0" borderId="19" xfId="1" applyBorder="1" applyAlignment="1">
      <alignment vertical="top" wrapText="1"/>
    </xf>
    <xf numFmtId="0" fontId="9" fillId="0" borderId="0" xfId="1" applyAlignment="1">
      <alignment vertical="top" wrapText="1"/>
    </xf>
    <xf numFmtId="0" fontId="9" fillId="0" borderId="20" xfId="1" applyBorder="1" applyAlignment="1">
      <alignment vertical="top" wrapText="1"/>
    </xf>
    <xf numFmtId="0" fontId="4" fillId="0" borderId="7" xfId="1" applyFont="1" applyBorder="1" applyAlignment="1">
      <alignment horizontal="right"/>
    </xf>
    <xf numFmtId="0" fontId="3" fillId="0" borderId="32" xfId="1" applyFont="1" applyBorder="1"/>
    <xf numFmtId="0" fontId="4" fillId="0" borderId="7" xfId="1" applyFont="1" applyBorder="1" applyAlignment="1">
      <alignment vertical="center"/>
    </xf>
    <xf numFmtId="0" fontId="3" fillId="0" borderId="33" xfId="1" applyFont="1" applyBorder="1" applyAlignment="1">
      <alignment vertical="center"/>
    </xf>
    <xf numFmtId="3" fontId="3" fillId="2" borderId="4" xfId="1" applyNumberFormat="1" applyFont="1" applyFill="1" applyBorder="1" applyAlignment="1">
      <alignment horizontal="center" vertical="center"/>
    </xf>
    <xf numFmtId="3" fontId="3" fillId="0" borderId="20" xfId="1" applyNumberFormat="1" applyFont="1" applyBorder="1" applyAlignment="1">
      <alignment horizontal="center" vertical="center"/>
    </xf>
    <xf numFmtId="3" fontId="3" fillId="0" borderId="4" xfId="1" applyNumberFormat="1" applyFont="1" applyBorder="1" applyAlignment="1">
      <alignment horizontal="center" vertical="center"/>
    </xf>
    <xf numFmtId="3" fontId="3" fillId="4" borderId="4" xfId="1" applyNumberFormat="1" applyFont="1" applyFill="1" applyBorder="1" applyAlignment="1">
      <alignment horizontal="center" vertical="center"/>
    </xf>
    <xf numFmtId="0" fontId="4" fillId="0" borderId="7" xfId="1" applyFont="1" applyBorder="1"/>
    <xf numFmtId="0" fontId="3" fillId="0" borderId="33" xfId="1" applyFont="1" applyBorder="1"/>
    <xf numFmtId="0" fontId="4" fillId="0" borderId="7" xfId="1" applyFont="1" applyBorder="1" applyAlignment="1">
      <alignment horizontal="center" vertical="center" wrapText="1"/>
    </xf>
    <xf numFmtId="0" fontId="3" fillId="0" borderId="7" xfId="1" applyFont="1" applyBorder="1" applyAlignment="1">
      <alignment horizontal="center" vertical="center"/>
    </xf>
    <xf numFmtId="0" fontId="4" fillId="0" borderId="7" xfId="1" applyFont="1" applyBorder="1" applyAlignment="1">
      <alignment horizontal="right" vertical="center"/>
    </xf>
    <xf numFmtId="0" fontId="9" fillId="0" borderId="19" xfId="1" applyBorder="1"/>
    <xf numFmtId="0" fontId="3" fillId="0" borderId="7" xfId="1" applyFont="1" applyBorder="1"/>
    <xf numFmtId="0" fontId="3" fillId="0" borderId="8" xfId="1" applyFont="1" applyBorder="1"/>
    <xf numFmtId="0" fontId="3" fillId="0" borderId="34" xfId="1" applyFont="1" applyBorder="1"/>
    <xf numFmtId="3" fontId="3" fillId="2" borderId="11" xfId="1" applyNumberFormat="1" applyFont="1" applyFill="1" applyBorder="1" applyAlignment="1">
      <alignment horizontal="center"/>
    </xf>
    <xf numFmtId="3" fontId="3" fillId="0" borderId="15" xfId="1" applyNumberFormat="1" applyFont="1" applyBorder="1" applyAlignment="1">
      <alignment horizontal="center"/>
    </xf>
    <xf numFmtId="3" fontId="3" fillId="0" borderId="11" xfId="1" applyNumberFormat="1" applyFont="1" applyBorder="1" applyAlignment="1">
      <alignment horizontal="center"/>
    </xf>
    <xf numFmtId="3" fontId="3" fillId="4" borderId="11" xfId="1" applyNumberFormat="1" applyFont="1" applyFill="1" applyBorder="1" applyAlignment="1">
      <alignment horizontal="center"/>
    </xf>
    <xf numFmtId="0" fontId="4" fillId="0" borderId="6" xfId="1" applyFont="1" applyBorder="1"/>
    <xf numFmtId="0" fontId="3" fillId="0" borderId="2" xfId="1" applyFont="1" applyBorder="1"/>
    <xf numFmtId="0" fontId="3" fillId="0" borderId="9" xfId="1" applyFont="1" applyBorder="1"/>
    <xf numFmtId="0" fontId="8" fillId="0" borderId="0" xfId="1" applyFont="1"/>
    <xf numFmtId="0" fontId="96" fillId="0" borderId="0" xfId="1" applyFont="1" applyAlignment="1">
      <alignment horizontal="left"/>
    </xf>
    <xf numFmtId="0" fontId="3" fillId="0" borderId="0" xfId="1" applyFont="1" applyAlignment="1">
      <alignment horizontal="left"/>
    </xf>
    <xf numFmtId="0" fontId="3" fillId="0" borderId="0" xfId="1" applyFont="1" applyAlignment="1">
      <alignment horizontal="center"/>
    </xf>
    <xf numFmtId="0" fontId="97" fillId="0" borderId="0" xfId="1" applyFont="1"/>
    <xf numFmtId="0" fontId="98" fillId="0" borderId="0" xfId="1" applyFont="1"/>
    <xf numFmtId="0" fontId="99" fillId="0" borderId="0" xfId="1" applyFont="1"/>
    <xf numFmtId="0" fontId="100" fillId="0" borderId="0" xfId="0" applyFont="1"/>
    <xf numFmtId="0" fontId="100" fillId="0" borderId="12" xfId="0" applyFont="1" applyBorder="1" applyAlignment="1">
      <alignment horizontal="center" wrapText="1"/>
    </xf>
    <xf numFmtId="0" fontId="101" fillId="0" borderId="12" xfId="0" applyFont="1" applyBorder="1" applyAlignment="1">
      <alignment horizontal="center" wrapText="1"/>
    </xf>
    <xf numFmtId="165" fontId="100" fillId="0" borderId="0" xfId="3" applyNumberFormat="1" applyFont="1"/>
    <xf numFmtId="0" fontId="100" fillId="15" borderId="12" xfId="0" applyFont="1" applyFill="1" applyBorder="1" applyAlignment="1">
      <alignment horizontal="center" wrapText="1"/>
    </xf>
    <xf numFmtId="3" fontId="65" fillId="15" borderId="12" xfId="0" applyNumberFormat="1" applyFont="1" applyFill="1" applyBorder="1" applyAlignment="1">
      <alignment horizontal="center"/>
    </xf>
    <xf numFmtId="0" fontId="100" fillId="16" borderId="12" xfId="0" applyFont="1" applyFill="1" applyBorder="1" applyAlignment="1">
      <alignment horizontal="center" wrapText="1"/>
    </xf>
    <xf numFmtId="3" fontId="65" fillId="16" borderId="12" xfId="0" applyNumberFormat="1" applyFont="1" applyFill="1" applyBorder="1" applyAlignment="1">
      <alignment horizontal="center"/>
    </xf>
    <xf numFmtId="43" fontId="86" fillId="0" borderId="0" xfId="6" applyNumberFormat="1" applyFont="1" applyAlignment="1">
      <alignment horizontal="center" vertical="center"/>
    </xf>
    <xf numFmtId="0" fontId="2" fillId="12" borderId="5" xfId="6" applyFill="1" applyBorder="1" applyAlignment="1">
      <alignment horizontal="left" vertical="center" wrapText="1"/>
    </xf>
    <xf numFmtId="0" fontId="2" fillId="12" borderId="4" xfId="6" applyFill="1" applyBorder="1" applyAlignment="1">
      <alignment horizontal="left" vertical="center" wrapText="1"/>
    </xf>
    <xf numFmtId="0" fontId="2" fillId="12" borderId="11" xfId="6" applyFill="1" applyBorder="1" applyAlignment="1">
      <alignment horizontal="left" vertical="center" wrapText="1"/>
    </xf>
    <xf numFmtId="0" fontId="81" fillId="0" borderId="0" xfId="6" applyFont="1" applyAlignment="1">
      <alignment horizontal="left" vertical="top" wrapText="1"/>
    </xf>
    <xf numFmtId="0" fontId="103" fillId="0" borderId="0" xfId="0" applyFont="1"/>
  </cellXfs>
  <cellStyles count="8">
    <cellStyle name="Comma" xfId="3" builtinId="3"/>
    <cellStyle name="Comma 2" xfId="7" xr:uid="{480C28DC-FB65-4401-AEFD-A85250A7AA7F}"/>
    <cellStyle name="Hyperlink" xfId="5" builtinId="8"/>
    <cellStyle name="Normal" xfId="0" builtinId="0"/>
    <cellStyle name="Normal 2" xfId="1" xr:uid="{00000000-0005-0000-0000-000001000000}"/>
    <cellStyle name="Normal 3" xfId="6" xr:uid="{8D6FC92F-1F48-4A5E-9C14-8D4541914504}"/>
    <cellStyle name="Percent" xfId="4" builtinId="5"/>
    <cellStyle name="Percent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sweb.ucd.ie/usis/!W_HU_MENU.P_PUBLISH?p_tag=GD-DOCLAND&amp;ID=1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ucd.ie/students/fees/eucoursefees/eugraduateresearchfees20252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EBE1-3941-47BA-93AC-1A218D732A8F}">
  <dimension ref="B1:J52"/>
  <sheetViews>
    <sheetView tabSelected="1" zoomScale="90" zoomScaleNormal="90" workbookViewId="0">
      <selection activeCell="J5" sqref="J5"/>
    </sheetView>
  </sheetViews>
  <sheetFormatPr defaultRowHeight="12.75" x14ac:dyDescent="0.2"/>
  <cols>
    <col min="1" max="1" width="2.28515625" customWidth="1"/>
    <col min="2" max="2" width="69.140625" customWidth="1"/>
    <col min="3" max="7" width="13.85546875" customWidth="1"/>
    <col min="8" max="8" width="1.28515625" customWidth="1"/>
    <col min="9" max="9" width="3.28515625" style="1" customWidth="1"/>
    <col min="10" max="10" width="49.5703125" customWidth="1"/>
  </cols>
  <sheetData>
    <row r="1" spans="2:10" ht="7.5" customHeight="1" x14ac:dyDescent="0.2"/>
    <row r="2" spans="2:10" ht="26.25" x14ac:dyDescent="0.4">
      <c r="B2" s="28" t="s">
        <v>51</v>
      </c>
    </row>
    <row r="5" spans="2:10" ht="19.5" x14ac:dyDescent="0.3">
      <c r="B5" s="43" t="s">
        <v>50</v>
      </c>
    </row>
    <row r="6" spans="2:10" ht="19.5" x14ac:dyDescent="0.3">
      <c r="B6" s="44" t="s">
        <v>52</v>
      </c>
    </row>
    <row r="8" spans="2:10" ht="15" x14ac:dyDescent="0.25">
      <c r="B8" s="4"/>
      <c r="C8" s="3"/>
      <c r="D8" s="3"/>
      <c r="E8" s="3"/>
      <c r="F8" s="3"/>
      <c r="G8" s="3"/>
    </row>
    <row r="9" spans="2:10" ht="19.5" x14ac:dyDescent="0.3">
      <c r="B9" s="31" t="s">
        <v>58</v>
      </c>
      <c r="C9" s="34">
        <v>0.4</v>
      </c>
    </row>
    <row r="10" spans="2:10" ht="18.75" x14ac:dyDescent="0.25">
      <c r="B10" s="45" t="s">
        <v>56</v>
      </c>
      <c r="C10" s="33"/>
    </row>
    <row r="11" spans="2:10" x14ac:dyDescent="0.2">
      <c r="B11" s="46" t="s">
        <v>57</v>
      </c>
    </row>
    <row r="12" spans="2:10" x14ac:dyDescent="0.2">
      <c r="B12" s="46"/>
    </row>
    <row r="13" spans="2:10" ht="15" x14ac:dyDescent="0.25">
      <c r="B13" s="3"/>
      <c r="C13" s="5" t="s">
        <v>19</v>
      </c>
      <c r="D13" s="5" t="s">
        <v>19</v>
      </c>
      <c r="E13" s="5" t="s">
        <v>19</v>
      </c>
      <c r="F13" s="5" t="s">
        <v>19</v>
      </c>
      <c r="G13" s="5" t="s">
        <v>19</v>
      </c>
      <c r="H13" s="3"/>
      <c r="J13" s="49"/>
    </row>
    <row r="14" spans="2:10" x14ac:dyDescent="0.2">
      <c r="C14" s="6" t="s">
        <v>20</v>
      </c>
      <c r="D14" s="6" t="s">
        <v>20</v>
      </c>
      <c r="E14" s="6" t="s">
        <v>20</v>
      </c>
      <c r="F14" s="6" t="s">
        <v>20</v>
      </c>
      <c r="G14" s="6" t="s">
        <v>20</v>
      </c>
    </row>
    <row r="15" spans="2:10" ht="18.75" x14ac:dyDescent="0.3">
      <c r="C15" s="7" t="s">
        <v>21</v>
      </c>
      <c r="D15" s="7" t="s">
        <v>22</v>
      </c>
      <c r="E15" s="7" t="s">
        <v>23</v>
      </c>
      <c r="F15" s="7" t="s">
        <v>59</v>
      </c>
      <c r="G15" s="8" t="s">
        <v>24</v>
      </c>
    </row>
    <row r="16" spans="2:10" ht="29.25" x14ac:dyDescent="0.2">
      <c r="B16" s="9" t="s">
        <v>83</v>
      </c>
      <c r="C16" s="10"/>
      <c r="D16" s="10"/>
      <c r="E16" s="10"/>
      <c r="F16" s="10"/>
      <c r="G16" s="10"/>
      <c r="H16" s="10"/>
      <c r="I16"/>
      <c r="J16" s="49"/>
    </row>
    <row r="17" spans="2:10" ht="15" x14ac:dyDescent="0.2">
      <c r="B17" s="11" t="s">
        <v>25</v>
      </c>
      <c r="C17" s="12">
        <v>0</v>
      </c>
      <c r="D17" s="12">
        <v>0</v>
      </c>
      <c r="E17" s="12">
        <v>0</v>
      </c>
      <c r="F17" s="12">
        <v>0</v>
      </c>
      <c r="G17" s="13">
        <f t="shared" ref="G17:G21" si="0">SUM(C17:F17)</f>
        <v>0</v>
      </c>
      <c r="H17" s="10"/>
      <c r="I17"/>
      <c r="J17" s="49" t="s">
        <v>132</v>
      </c>
    </row>
    <row r="18" spans="2:10" ht="15" x14ac:dyDescent="0.2">
      <c r="B18" s="11" t="s">
        <v>69</v>
      </c>
      <c r="C18" s="12">
        <v>0</v>
      </c>
      <c r="D18" s="12">
        <v>0</v>
      </c>
      <c r="E18" s="12">
        <v>0</v>
      </c>
      <c r="F18" s="12">
        <v>0</v>
      </c>
      <c r="G18" s="13">
        <f t="shared" si="0"/>
        <v>0</v>
      </c>
      <c r="H18" s="10"/>
      <c r="I18"/>
      <c r="J18" s="49" t="s">
        <v>84</v>
      </c>
    </row>
    <row r="19" spans="2:10" ht="15" x14ac:dyDescent="0.2">
      <c r="B19" s="11" t="s">
        <v>70</v>
      </c>
      <c r="C19" s="12">
        <v>0</v>
      </c>
      <c r="D19" s="12">
        <v>0</v>
      </c>
      <c r="E19" s="12">
        <v>0</v>
      </c>
      <c r="F19" s="12">
        <v>0</v>
      </c>
      <c r="G19" s="13">
        <f t="shared" si="0"/>
        <v>0</v>
      </c>
      <c r="H19" s="10"/>
      <c r="I19"/>
      <c r="J19" s="49"/>
    </row>
    <row r="20" spans="2:10" ht="15" x14ac:dyDescent="0.2">
      <c r="B20" s="11" t="s">
        <v>71</v>
      </c>
      <c r="C20" s="12">
        <v>0</v>
      </c>
      <c r="D20" s="12">
        <v>0</v>
      </c>
      <c r="E20" s="12">
        <v>0</v>
      </c>
      <c r="F20" s="12">
        <v>0</v>
      </c>
      <c r="G20" s="13">
        <f t="shared" si="0"/>
        <v>0</v>
      </c>
      <c r="H20" s="10"/>
      <c r="I20"/>
      <c r="J20" s="49"/>
    </row>
    <row r="21" spans="2:10" ht="15" x14ac:dyDescent="0.2">
      <c r="B21" s="11" t="s">
        <v>72</v>
      </c>
      <c r="C21" s="12">
        <v>0</v>
      </c>
      <c r="D21" s="12">
        <v>0</v>
      </c>
      <c r="E21" s="12">
        <v>0</v>
      </c>
      <c r="F21" s="12">
        <v>0</v>
      </c>
      <c r="G21" s="13">
        <f t="shared" si="0"/>
        <v>0</v>
      </c>
      <c r="H21" s="10"/>
      <c r="I21"/>
      <c r="J21" s="49"/>
    </row>
    <row r="22" spans="2:10" ht="16.5" x14ac:dyDescent="0.2">
      <c r="B22" s="30" t="s">
        <v>49</v>
      </c>
      <c r="C22" s="14">
        <f>SUM(C17:C21)</f>
        <v>0</v>
      </c>
      <c r="D22" s="14">
        <f>SUM(D17:D21)</f>
        <v>0</v>
      </c>
      <c r="E22" s="14">
        <f>SUM(E17:E21)</f>
        <v>0</v>
      </c>
      <c r="F22" s="14">
        <f>SUM(F17:F21)</f>
        <v>0</v>
      </c>
      <c r="G22" s="13">
        <f>SUM(C22:F22)</f>
        <v>0</v>
      </c>
      <c r="H22" s="10"/>
      <c r="I22"/>
      <c r="J22" s="49"/>
    </row>
    <row r="23" spans="2:10" ht="15" x14ac:dyDescent="0.2">
      <c r="B23" s="10"/>
      <c r="C23" s="10"/>
      <c r="D23" s="10"/>
      <c r="E23" s="10"/>
      <c r="F23" s="10"/>
      <c r="G23" s="10"/>
      <c r="H23" s="10"/>
      <c r="I23"/>
      <c r="J23" s="49"/>
    </row>
    <row r="24" spans="2:10" ht="15" x14ac:dyDescent="0.2">
      <c r="B24" s="9" t="s">
        <v>34</v>
      </c>
      <c r="C24" s="12">
        <v>0</v>
      </c>
      <c r="D24" s="12">
        <v>0</v>
      </c>
      <c r="E24" s="12">
        <v>0</v>
      </c>
      <c r="F24" s="12">
        <v>0</v>
      </c>
      <c r="G24" s="13">
        <f>SUM(C24:F24)</f>
        <v>0</v>
      </c>
      <c r="H24" s="10"/>
      <c r="I24"/>
      <c r="J24" s="49"/>
    </row>
    <row r="25" spans="2:10" ht="15" x14ac:dyDescent="0.2">
      <c r="B25" s="10"/>
      <c r="C25" s="10"/>
      <c r="D25" s="10"/>
      <c r="E25" s="10"/>
      <c r="F25" s="10"/>
      <c r="G25" s="10"/>
      <c r="H25" s="10"/>
      <c r="I25"/>
      <c r="J25" s="49"/>
    </row>
    <row r="26" spans="2:10" ht="15" x14ac:dyDescent="0.2">
      <c r="B26" s="9" t="s">
        <v>35</v>
      </c>
      <c r="C26" s="12">
        <v>0</v>
      </c>
      <c r="D26" s="12">
        <v>0</v>
      </c>
      <c r="E26" s="12">
        <v>0</v>
      </c>
      <c r="F26" s="12">
        <v>0</v>
      </c>
      <c r="G26" s="13">
        <f>SUM(C26:F26)</f>
        <v>0</v>
      </c>
      <c r="H26" s="10"/>
      <c r="I26"/>
      <c r="J26" s="49"/>
    </row>
    <row r="27" spans="2:10" ht="15" x14ac:dyDescent="0.2">
      <c r="B27" s="10"/>
      <c r="C27" s="10"/>
      <c r="D27" s="10"/>
      <c r="E27" s="10"/>
      <c r="F27" s="10"/>
      <c r="G27" s="10"/>
      <c r="H27" s="10"/>
      <c r="I27"/>
    </row>
    <row r="28" spans="2:10" ht="15" x14ac:dyDescent="0.2">
      <c r="B28" s="9" t="s">
        <v>26</v>
      </c>
      <c r="C28" s="12">
        <v>0</v>
      </c>
      <c r="D28" s="12">
        <v>0</v>
      </c>
      <c r="E28" s="12">
        <v>0</v>
      </c>
      <c r="F28" s="12">
        <v>0</v>
      </c>
      <c r="G28" s="13">
        <f>SUM(C28:F28)</f>
        <v>0</v>
      </c>
      <c r="I28"/>
    </row>
    <row r="29" spans="2:10" ht="15" x14ac:dyDescent="0.2">
      <c r="B29" s="10"/>
      <c r="C29" s="10"/>
      <c r="D29" s="10"/>
      <c r="E29" s="10"/>
      <c r="F29" s="10"/>
      <c r="G29" s="10"/>
      <c r="H29" s="10"/>
      <c r="I29"/>
    </row>
    <row r="30" spans="2:10" ht="15" x14ac:dyDescent="0.2">
      <c r="B30" s="9" t="s">
        <v>27</v>
      </c>
      <c r="C30" s="12">
        <v>0</v>
      </c>
      <c r="D30" s="12">
        <v>0</v>
      </c>
      <c r="E30" s="12">
        <v>0</v>
      </c>
      <c r="F30" s="12">
        <v>0</v>
      </c>
      <c r="G30" s="13">
        <f>SUM(C30:F30)</f>
        <v>0</v>
      </c>
      <c r="I30"/>
    </row>
    <row r="31" spans="2:10" ht="15" x14ac:dyDescent="0.2">
      <c r="B31" s="10"/>
      <c r="C31" s="10"/>
      <c r="D31" s="10"/>
      <c r="E31" s="10"/>
      <c r="F31" s="10"/>
      <c r="G31" s="10"/>
      <c r="H31" s="10"/>
      <c r="I31"/>
    </row>
    <row r="32" spans="2:10" ht="15" x14ac:dyDescent="0.2">
      <c r="B32" s="9" t="s">
        <v>28</v>
      </c>
      <c r="C32" s="12">
        <v>0</v>
      </c>
      <c r="D32" s="12">
        <v>0</v>
      </c>
      <c r="E32" s="12">
        <v>0</v>
      </c>
      <c r="F32" s="12">
        <v>0</v>
      </c>
      <c r="G32" s="13">
        <f>SUM(C32:F32)</f>
        <v>0</v>
      </c>
      <c r="I32"/>
    </row>
    <row r="33" spans="2:9" ht="15" x14ac:dyDescent="0.2">
      <c r="B33" s="10"/>
      <c r="C33" s="10"/>
      <c r="D33" s="10"/>
      <c r="E33" s="10"/>
      <c r="F33" s="10"/>
      <c r="G33" s="10"/>
      <c r="H33" s="10"/>
      <c r="I33"/>
    </row>
    <row r="34" spans="2:9" ht="15" x14ac:dyDescent="0.2">
      <c r="B34" s="9" t="s">
        <v>36</v>
      </c>
      <c r="C34" s="12">
        <v>0</v>
      </c>
      <c r="D34" s="12">
        <v>0</v>
      </c>
      <c r="E34" s="12">
        <v>0</v>
      </c>
      <c r="F34" s="12">
        <v>0</v>
      </c>
      <c r="G34" s="13">
        <f>SUM(C34:F34)</f>
        <v>0</v>
      </c>
      <c r="I34"/>
    </row>
    <row r="35" spans="2:9" ht="15" x14ac:dyDescent="0.2">
      <c r="B35" s="10"/>
      <c r="C35" s="10"/>
      <c r="D35" s="10"/>
      <c r="E35" s="10"/>
      <c r="F35" s="10"/>
      <c r="G35" s="10"/>
      <c r="H35" s="10"/>
      <c r="I35"/>
    </row>
    <row r="36" spans="2:9" ht="15" x14ac:dyDescent="0.2">
      <c r="B36" s="9" t="s">
        <v>29</v>
      </c>
      <c r="C36" s="12">
        <v>0</v>
      </c>
      <c r="D36" s="12">
        <v>0</v>
      </c>
      <c r="E36" s="12">
        <v>0</v>
      </c>
      <c r="F36" s="12">
        <v>0</v>
      </c>
      <c r="G36" s="13">
        <f>SUM(C36:F36)</f>
        <v>0</v>
      </c>
      <c r="I36"/>
    </row>
    <row r="37" spans="2:9" ht="15" x14ac:dyDescent="0.2">
      <c r="B37" s="10"/>
      <c r="C37" s="10"/>
      <c r="D37" s="10"/>
      <c r="E37" s="10"/>
      <c r="F37" s="10"/>
      <c r="G37" s="10"/>
      <c r="H37" s="10"/>
      <c r="I37"/>
    </row>
    <row r="38" spans="2:9" ht="15" x14ac:dyDescent="0.2">
      <c r="B38" s="9" t="s">
        <v>30</v>
      </c>
      <c r="C38" s="12">
        <v>0</v>
      </c>
      <c r="D38" s="12">
        <v>0</v>
      </c>
      <c r="E38" s="12">
        <v>0</v>
      </c>
      <c r="F38" s="12">
        <v>0</v>
      </c>
      <c r="G38" s="13">
        <f>SUM(C38:F38)</f>
        <v>0</v>
      </c>
      <c r="I38"/>
    </row>
    <row r="39" spans="2:9" ht="15" x14ac:dyDescent="0.2">
      <c r="B39" s="10"/>
      <c r="C39" s="10"/>
      <c r="D39" s="10"/>
      <c r="E39" s="10"/>
      <c r="F39" s="10"/>
      <c r="G39" s="10"/>
      <c r="H39" s="10"/>
      <c r="I39"/>
    </row>
    <row r="40" spans="2:9" ht="15" x14ac:dyDescent="0.2">
      <c r="B40" s="9" t="s">
        <v>31</v>
      </c>
      <c r="C40" s="12">
        <v>0</v>
      </c>
      <c r="D40" s="12">
        <v>0</v>
      </c>
      <c r="E40" s="12">
        <v>0</v>
      </c>
      <c r="F40" s="12">
        <v>0</v>
      </c>
      <c r="G40" s="13">
        <f>SUM(C40:F40)</f>
        <v>0</v>
      </c>
      <c r="H40" s="10"/>
      <c r="I40"/>
    </row>
    <row r="41" spans="2:9" ht="15" x14ac:dyDescent="0.2">
      <c r="B41" s="10"/>
      <c r="C41" s="10"/>
      <c r="D41" s="10"/>
      <c r="E41" s="10"/>
      <c r="F41" s="10"/>
      <c r="G41" s="27"/>
      <c r="H41" s="10"/>
      <c r="I41"/>
    </row>
    <row r="42" spans="2:9" ht="15" x14ac:dyDescent="0.2">
      <c r="B42" s="9" t="s">
        <v>32</v>
      </c>
      <c r="C42" s="12">
        <v>0</v>
      </c>
      <c r="D42" s="12">
        <v>0</v>
      </c>
      <c r="E42" s="12">
        <v>0</v>
      </c>
      <c r="F42" s="12">
        <v>0</v>
      </c>
      <c r="G42" s="13">
        <f>SUM(C42:F42)</f>
        <v>0</v>
      </c>
      <c r="H42" s="10"/>
      <c r="I42"/>
    </row>
    <row r="43" spans="2:9" ht="15" x14ac:dyDescent="0.2">
      <c r="B43" s="10"/>
      <c r="C43" s="10"/>
      <c r="D43" s="10"/>
      <c r="E43" s="10"/>
      <c r="F43" s="10"/>
      <c r="G43" s="27"/>
      <c r="H43" s="10"/>
      <c r="I43"/>
    </row>
    <row r="44" spans="2:9" ht="15" x14ac:dyDescent="0.2">
      <c r="B44" s="9" t="s">
        <v>48</v>
      </c>
      <c r="C44" s="29">
        <f>SUM(C22:C43)</f>
        <v>0</v>
      </c>
      <c r="D44" s="29">
        <f>SUM(D22:D43)</f>
        <v>0</v>
      </c>
      <c r="E44" s="29">
        <f>SUM(E22:E43)</f>
        <v>0</v>
      </c>
      <c r="F44" s="29">
        <f>SUM(F22:F43)</f>
        <v>0</v>
      </c>
      <c r="G44" s="13">
        <f>SUM(C44:F44)</f>
        <v>0</v>
      </c>
      <c r="H44" s="10"/>
      <c r="I44"/>
    </row>
    <row r="45" spans="2:9" ht="15" x14ac:dyDescent="0.2">
      <c r="B45" s="10"/>
      <c r="C45" s="10"/>
      <c r="D45" s="10"/>
      <c r="E45" s="10"/>
      <c r="F45" s="10"/>
      <c r="G45" s="10"/>
      <c r="H45" s="10"/>
      <c r="I45"/>
    </row>
    <row r="46" spans="2:9" ht="15" x14ac:dyDescent="0.2">
      <c r="B46" s="9" t="s">
        <v>54</v>
      </c>
      <c r="C46" s="13">
        <f>C44*$C$9</f>
        <v>0</v>
      </c>
      <c r="D46" s="13">
        <f>D44*$C$9</f>
        <v>0</v>
      </c>
      <c r="E46" s="13">
        <f>E44*$C$9</f>
        <v>0</v>
      </c>
      <c r="F46" s="13">
        <f>F44*$C$9</f>
        <v>0</v>
      </c>
      <c r="G46" s="13">
        <f>G44*$C$9</f>
        <v>0</v>
      </c>
      <c r="H46" s="10"/>
    </row>
    <row r="47" spans="2:9" ht="15" x14ac:dyDescent="0.2">
      <c r="B47" s="10"/>
      <c r="C47" s="10"/>
      <c r="D47" s="10"/>
      <c r="E47" s="10"/>
      <c r="F47" s="10"/>
      <c r="G47" s="10"/>
      <c r="H47" s="10"/>
      <c r="I47"/>
    </row>
    <row r="48" spans="2:9" ht="23.25" x14ac:dyDescent="0.2">
      <c r="B48" s="15" t="s">
        <v>33</v>
      </c>
      <c r="C48" s="32">
        <f>SUM(C44:C47)</f>
        <v>0</v>
      </c>
      <c r="D48" s="32">
        <f>SUM(D44:D47)</f>
        <v>0</v>
      </c>
      <c r="E48" s="32">
        <f>SUM(E44:E47)</f>
        <v>0</v>
      </c>
      <c r="F48" s="32">
        <f>SUM(F44:F47)</f>
        <v>0</v>
      </c>
      <c r="G48" s="32">
        <f>SUM(C48:F48)</f>
        <v>0</v>
      </c>
    </row>
    <row r="50" spans="2:9" s="35" customFormat="1" ht="18" x14ac:dyDescent="0.25">
      <c r="B50" s="36" t="s">
        <v>53</v>
      </c>
      <c r="C50" s="37">
        <f>C48*0.23</f>
        <v>0</v>
      </c>
      <c r="D50" s="37">
        <f>D48*0.23</f>
        <v>0</v>
      </c>
      <c r="E50" s="37">
        <f>E48*0.23</f>
        <v>0</v>
      </c>
      <c r="F50" s="37">
        <f>F48*0.23</f>
        <v>0</v>
      </c>
      <c r="G50" s="38">
        <f>SUM(C50:F50)</f>
        <v>0</v>
      </c>
      <c r="H50" s="36"/>
      <c r="I50" s="39"/>
    </row>
    <row r="51" spans="2:9" s="35" customFormat="1" x14ac:dyDescent="0.2">
      <c r="I51" s="39"/>
    </row>
    <row r="52" spans="2:9" s="35" customFormat="1" ht="19.5" x14ac:dyDescent="0.3">
      <c r="B52" s="40" t="s">
        <v>55</v>
      </c>
      <c r="C52" s="42">
        <f>SUM(C48:C51)</f>
        <v>0</v>
      </c>
      <c r="D52" s="42">
        <f>SUM(D48:D51)</f>
        <v>0</v>
      </c>
      <c r="E52" s="42">
        <f>SUM(E48:E51)</f>
        <v>0</v>
      </c>
      <c r="F52" s="42">
        <f>SUM(F48:F51)</f>
        <v>0</v>
      </c>
      <c r="G52" s="41">
        <f>SUM(G48:G51)</f>
        <v>0</v>
      </c>
      <c r="I52" s="39"/>
    </row>
  </sheetData>
  <hyperlinks>
    <hyperlink ref="B11" r:id="rId1" xr:uid="{58969CAF-A6E7-4132-8199-B98AF518964F}"/>
  </hyperlinks>
  <pageMargins left="0.70866141732283472" right="0.70866141732283472" top="0.74803149606299213" bottom="0.74803149606299213" header="0.31496062992125984" footer="0.31496062992125984"/>
  <pageSetup scale="73" orientation="landscape" r:id="rId2"/>
  <headerFooter>
    <oddFooter>&amp;L&amp;Z&amp;F&amp;R&amp;A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8BEBE-E7C5-4FCE-80B6-A98FDF603A4E}">
  <dimension ref="B2:I143"/>
  <sheetViews>
    <sheetView zoomScale="75" zoomScaleNormal="75" workbookViewId="0">
      <selection activeCell="J9" sqref="J9"/>
    </sheetView>
  </sheetViews>
  <sheetFormatPr defaultRowHeight="12.75" x14ac:dyDescent="0.2"/>
  <cols>
    <col min="1" max="1" width="2.28515625" customWidth="1"/>
    <col min="2" max="2" width="65.28515625" customWidth="1"/>
    <col min="3" max="6" width="13.85546875" customWidth="1"/>
    <col min="7" max="7" width="18.7109375" customWidth="1"/>
    <col min="8" max="8" width="1.28515625" customWidth="1"/>
    <col min="9" max="9" width="3.28515625" style="1" customWidth="1"/>
  </cols>
  <sheetData>
    <row r="2" spans="2:7" ht="28.5" x14ac:dyDescent="0.45">
      <c r="B2" s="236" t="s">
        <v>206</v>
      </c>
    </row>
    <row r="3" spans="2:7" ht="21" customHeight="1" x14ac:dyDescent="0.2">
      <c r="B3" s="49" t="s">
        <v>205</v>
      </c>
    </row>
    <row r="5" spans="2:7" ht="21" customHeight="1" x14ac:dyDescent="0.25">
      <c r="B5" s="50"/>
    </row>
    <row r="7" spans="2:7" ht="18.75" x14ac:dyDescent="0.3">
      <c r="B7" s="88" t="s">
        <v>73</v>
      </c>
      <c r="C7" s="82" t="s">
        <v>95</v>
      </c>
    </row>
    <row r="8" spans="2:7" ht="17.25" x14ac:dyDescent="0.3">
      <c r="B8" s="51" t="s">
        <v>74</v>
      </c>
    </row>
    <row r="9" spans="2:7" ht="15" x14ac:dyDescent="0.25">
      <c r="B9" s="3"/>
      <c r="C9" s="3"/>
      <c r="D9" s="3"/>
      <c r="E9" s="3"/>
      <c r="F9" s="3"/>
      <c r="G9" s="3"/>
    </row>
    <row r="10" spans="2:7" ht="15" x14ac:dyDescent="0.25">
      <c r="B10" s="4" t="s">
        <v>75</v>
      </c>
    </row>
    <row r="11" spans="2:7" ht="15" x14ac:dyDescent="0.25">
      <c r="B11" s="4"/>
    </row>
    <row r="12" spans="2:7" ht="15" x14ac:dyDescent="0.25">
      <c r="B12" s="4"/>
    </row>
    <row r="13" spans="2:7" ht="15" x14ac:dyDescent="0.25">
      <c r="B13" s="4"/>
    </row>
    <row r="14" spans="2:7" ht="23.25" x14ac:dyDescent="0.35">
      <c r="B14" s="81" t="s">
        <v>100</v>
      </c>
    </row>
    <row r="15" spans="2:7" ht="15" x14ac:dyDescent="0.25">
      <c r="B15" s="4"/>
    </row>
    <row r="16" spans="2:7" ht="15" x14ac:dyDescent="0.25">
      <c r="B16" s="4"/>
    </row>
    <row r="17" spans="2:8" ht="24" thickBot="1" x14ac:dyDescent="0.4">
      <c r="B17" s="52" t="s">
        <v>76</v>
      </c>
    </row>
    <row r="18" spans="2:8" ht="15" x14ac:dyDescent="0.25">
      <c r="B18" s="53"/>
      <c r="C18" s="54" t="s">
        <v>19</v>
      </c>
      <c r="D18" s="54" t="s">
        <v>19</v>
      </c>
      <c r="E18" s="54" t="s">
        <v>19</v>
      </c>
      <c r="F18" s="54" t="s">
        <v>19</v>
      </c>
      <c r="G18" s="55" t="s">
        <v>19</v>
      </c>
    </row>
    <row r="19" spans="2:8" ht="15" x14ac:dyDescent="0.25">
      <c r="B19" s="56"/>
      <c r="C19" s="6" t="s">
        <v>20</v>
      </c>
      <c r="D19" s="6" t="s">
        <v>20</v>
      </c>
      <c r="E19" s="6" t="s">
        <v>20</v>
      </c>
      <c r="F19" s="6" t="s">
        <v>20</v>
      </c>
      <c r="G19" s="57" t="s">
        <v>20</v>
      </c>
    </row>
    <row r="20" spans="2:8" ht="18.75" x14ac:dyDescent="0.3">
      <c r="B20" s="56"/>
      <c r="C20" s="7" t="s">
        <v>21</v>
      </c>
      <c r="D20" s="7" t="s">
        <v>21</v>
      </c>
      <c r="E20" s="7" t="s">
        <v>21</v>
      </c>
      <c r="F20" s="7" t="s">
        <v>21</v>
      </c>
      <c r="G20" s="58" t="s">
        <v>24</v>
      </c>
    </row>
    <row r="21" spans="2:8" ht="15" x14ac:dyDescent="0.2">
      <c r="B21" s="10" t="s">
        <v>78</v>
      </c>
      <c r="C21" s="59">
        <f>C41</f>
        <v>10096.519850000001</v>
      </c>
      <c r="D21" s="59">
        <f>D41</f>
        <v>10693.789349999999</v>
      </c>
      <c r="E21" s="59">
        <f>E41</f>
        <v>11289.60505</v>
      </c>
      <c r="F21" s="59">
        <f>F41</f>
        <v>11882.392</v>
      </c>
      <c r="G21" s="60">
        <f t="shared" ref="G21:G23" si="0">SUM(C21:F21)</f>
        <v>43962.306250000001</v>
      </c>
    </row>
    <row r="22" spans="2:8" ht="15" x14ac:dyDescent="0.2">
      <c r="B22" s="10" t="s">
        <v>80</v>
      </c>
      <c r="C22" s="59">
        <f>C57</f>
        <v>0</v>
      </c>
      <c r="D22" s="59">
        <f>D57</f>
        <v>0</v>
      </c>
      <c r="E22" s="59">
        <f>E57</f>
        <v>0</v>
      </c>
      <c r="F22" s="59">
        <f>F57</f>
        <v>0</v>
      </c>
      <c r="G22" s="60">
        <f t="shared" si="0"/>
        <v>0</v>
      </c>
    </row>
    <row r="23" spans="2:8" ht="15" x14ac:dyDescent="0.2">
      <c r="B23" s="10" t="s">
        <v>81</v>
      </c>
      <c r="C23" s="59">
        <f>C71</f>
        <v>0</v>
      </c>
      <c r="D23" s="59">
        <f>D71</f>
        <v>0</v>
      </c>
      <c r="E23" s="59">
        <f>E71</f>
        <v>0</v>
      </c>
      <c r="F23" s="59">
        <f>F71</f>
        <v>0</v>
      </c>
      <c r="G23" s="60">
        <f t="shared" si="0"/>
        <v>0</v>
      </c>
    </row>
    <row r="24" spans="2:8" ht="28.5" customHeight="1" x14ac:dyDescent="0.35">
      <c r="B24" s="61" t="s">
        <v>82</v>
      </c>
      <c r="C24" s="62">
        <f>SUM(C21:C23)</f>
        <v>10096.519850000001</v>
      </c>
      <c r="D24" s="62">
        <f>SUM(D21:D23)</f>
        <v>10693.789349999999</v>
      </c>
      <c r="E24" s="62">
        <f>SUM(E21:E23)</f>
        <v>11289.60505</v>
      </c>
      <c r="F24" s="62">
        <f>SUM(F21:F23)</f>
        <v>11882.392</v>
      </c>
      <c r="G24" s="63">
        <f>SUM(G21:G23)</f>
        <v>43962.306250000001</v>
      </c>
    </row>
    <row r="25" spans="2:8" ht="15" x14ac:dyDescent="0.25">
      <c r="B25" s="4"/>
    </row>
    <row r="26" spans="2:8" ht="15" x14ac:dyDescent="0.25">
      <c r="B26" s="4"/>
    </row>
    <row r="29" spans="2:8" ht="17.25" x14ac:dyDescent="0.3">
      <c r="B29" s="64" t="s">
        <v>77</v>
      </c>
      <c r="C29" s="3"/>
      <c r="D29" s="3"/>
      <c r="E29" s="3"/>
      <c r="F29" s="3"/>
      <c r="G29" s="3"/>
    </row>
    <row r="30" spans="2:8" ht="15.75" thickBot="1" x14ac:dyDescent="0.3">
      <c r="B30" s="3"/>
      <c r="H30" s="3"/>
    </row>
    <row r="31" spans="2:8" ht="15.75" x14ac:dyDescent="0.25">
      <c r="B31" s="67" t="s">
        <v>78</v>
      </c>
      <c r="C31" s="68" t="s">
        <v>19</v>
      </c>
      <c r="D31" s="68" t="s">
        <v>19</v>
      </c>
      <c r="E31" s="68" t="s">
        <v>19</v>
      </c>
      <c r="F31" s="68" t="s">
        <v>19</v>
      </c>
      <c r="G31" s="69" t="s">
        <v>19</v>
      </c>
    </row>
    <row r="32" spans="2:8" ht="15.75" x14ac:dyDescent="0.25">
      <c r="B32" s="70" t="s">
        <v>125</v>
      </c>
      <c r="C32" s="89" t="s">
        <v>20</v>
      </c>
      <c r="D32" s="89" t="s">
        <v>20</v>
      </c>
      <c r="E32" s="89" t="s">
        <v>20</v>
      </c>
      <c r="F32" s="89" t="s">
        <v>20</v>
      </c>
      <c r="G32" s="71" t="s">
        <v>20</v>
      </c>
    </row>
    <row r="33" spans="2:9" ht="15.75" x14ac:dyDescent="0.25">
      <c r="B33" s="70" t="s">
        <v>101</v>
      </c>
      <c r="C33" s="90" t="s">
        <v>21</v>
      </c>
      <c r="D33" s="90" t="s">
        <v>22</v>
      </c>
      <c r="E33" s="90" t="s">
        <v>23</v>
      </c>
      <c r="F33" s="90" t="s">
        <v>59</v>
      </c>
      <c r="G33" s="72" t="s">
        <v>24</v>
      </c>
      <c r="H33" s="10"/>
      <c r="I33"/>
    </row>
    <row r="34" spans="2:9" ht="27" customHeight="1" x14ac:dyDescent="0.2">
      <c r="B34" s="73" t="s">
        <v>79</v>
      </c>
      <c r="C34" s="91">
        <f>'3 - UCD Academic Scales'!E15</f>
        <v>83339</v>
      </c>
      <c r="D34" s="91">
        <f>'3 - UCD Academic Scales'!E16</f>
        <v>88269</v>
      </c>
      <c r="E34" s="91">
        <f>'3 - UCD Academic Scales'!E17</f>
        <v>93187</v>
      </c>
      <c r="F34" s="91">
        <f>'3 - UCD Academic Scales'!E18</f>
        <v>98080</v>
      </c>
      <c r="G34" s="74">
        <f>SUM(C34:F34)</f>
        <v>362875</v>
      </c>
      <c r="H34" s="10"/>
      <c r="I34"/>
    </row>
    <row r="35" spans="2:9" ht="36.75" customHeight="1" x14ac:dyDescent="0.2">
      <c r="B35" s="73" t="s">
        <v>203</v>
      </c>
      <c r="C35" s="65">
        <f>C34*0.1115</f>
        <v>9292.2985000000008</v>
      </c>
      <c r="D35" s="65">
        <f>D34*0.1115</f>
        <v>9841.9935000000005</v>
      </c>
      <c r="E35" s="65">
        <f>E34*0.1115</f>
        <v>10390.3505</v>
      </c>
      <c r="F35" s="65">
        <f>F34*0.1115</f>
        <v>10935.92</v>
      </c>
      <c r="G35" s="75">
        <f>SUM(C35:F35)</f>
        <v>40460.5625</v>
      </c>
      <c r="H35" s="10"/>
      <c r="I35"/>
    </row>
    <row r="36" spans="2:9" ht="56.25" customHeight="1" x14ac:dyDescent="0.2">
      <c r="B36" s="73" t="s">
        <v>88</v>
      </c>
      <c r="C36" s="65">
        <f>C34*0.1</f>
        <v>8333.9</v>
      </c>
      <c r="D36" s="65">
        <f>D34*0.1</f>
        <v>8826.9</v>
      </c>
      <c r="E36" s="65">
        <f>E34*0.1</f>
        <v>9318.7000000000007</v>
      </c>
      <c r="F36" s="65">
        <f>F34*0.1</f>
        <v>9808</v>
      </c>
      <c r="G36" s="75">
        <f>SUM(C36:F36)</f>
        <v>36287.5</v>
      </c>
      <c r="H36" s="10"/>
      <c r="I36"/>
    </row>
    <row r="37" spans="2:9" ht="24" customHeight="1" x14ac:dyDescent="0.2">
      <c r="B37" s="76" t="s">
        <v>85</v>
      </c>
      <c r="C37" s="66">
        <f>SUM(C34:C36)</f>
        <v>100965.1985</v>
      </c>
      <c r="D37" s="66">
        <f>SUM(D34:D36)</f>
        <v>106937.89349999999</v>
      </c>
      <c r="E37" s="66">
        <f>SUM(E34:E36)</f>
        <v>112896.0505</v>
      </c>
      <c r="F37" s="66">
        <f>SUM(F34:F36)</f>
        <v>118823.92</v>
      </c>
      <c r="G37" s="75">
        <f>SUM(C37:F37)</f>
        <v>439623.0625</v>
      </c>
      <c r="H37" s="10"/>
      <c r="I37"/>
    </row>
    <row r="38" spans="2:9" ht="15" x14ac:dyDescent="0.2">
      <c r="B38" s="70"/>
      <c r="C38" s="92"/>
      <c r="D38" s="92"/>
      <c r="E38" s="92"/>
      <c r="F38" s="92"/>
      <c r="G38" s="77"/>
    </row>
    <row r="39" spans="2:9" ht="15" x14ac:dyDescent="0.2">
      <c r="B39" s="93" t="s">
        <v>86</v>
      </c>
      <c r="C39" s="94">
        <v>0.1</v>
      </c>
      <c r="D39" s="94">
        <v>0.1</v>
      </c>
      <c r="E39" s="94">
        <v>0.1</v>
      </c>
      <c r="F39" s="94">
        <v>0.1</v>
      </c>
      <c r="G39" s="77"/>
    </row>
    <row r="40" spans="2:9" ht="15" x14ac:dyDescent="0.2">
      <c r="B40" s="70"/>
      <c r="C40" s="92"/>
      <c r="D40" s="92"/>
      <c r="E40" s="92"/>
      <c r="F40" s="92"/>
      <c r="G40" s="77"/>
    </row>
    <row r="41" spans="2:9" ht="18.75" thickBot="1" x14ac:dyDescent="0.25">
      <c r="B41" s="101" t="s">
        <v>87</v>
      </c>
      <c r="C41" s="102">
        <f>C39*C37</f>
        <v>10096.519850000001</v>
      </c>
      <c r="D41" s="102">
        <f>D39*D37</f>
        <v>10693.789349999999</v>
      </c>
      <c r="E41" s="102">
        <f>E39*E37</f>
        <v>11289.60505</v>
      </c>
      <c r="F41" s="102">
        <f>F39*F37</f>
        <v>11882.392</v>
      </c>
      <c r="G41" s="103">
        <f>SUM(C41:F41)</f>
        <v>43962.306250000001</v>
      </c>
    </row>
    <row r="43" spans="2:9" ht="25.5" x14ac:dyDescent="0.2">
      <c r="G43" s="95" t="s">
        <v>102</v>
      </c>
    </row>
    <row r="44" spans="2:9" ht="15" x14ac:dyDescent="0.25">
      <c r="B44" s="96" t="s">
        <v>103</v>
      </c>
      <c r="C44" s="97">
        <f>C37/215</f>
        <v>469.60557441860465</v>
      </c>
      <c r="D44" s="97">
        <f t="shared" ref="D44:F44" si="1">D37/215</f>
        <v>497.38555116279065</v>
      </c>
      <c r="E44" s="97">
        <f t="shared" si="1"/>
        <v>525.09790930232555</v>
      </c>
      <c r="F44" s="97">
        <f t="shared" si="1"/>
        <v>552.66939534883716</v>
      </c>
      <c r="G44" s="98">
        <f>SUM(C44:F44)/4</f>
        <v>511.18960755813953</v>
      </c>
    </row>
    <row r="45" spans="2:9" x14ac:dyDescent="0.2">
      <c r="B45" s="99"/>
      <c r="C45" s="99"/>
      <c r="D45" s="99"/>
      <c r="E45" s="99"/>
      <c r="F45" s="99"/>
    </row>
    <row r="46" spans="2:9" ht="15" x14ac:dyDescent="0.25">
      <c r="B46" s="96" t="s">
        <v>104</v>
      </c>
      <c r="C46" s="97">
        <f>C37/1720</f>
        <v>58.700696802325581</v>
      </c>
      <c r="D46" s="97">
        <f>D37/1720</f>
        <v>62.173193895348831</v>
      </c>
      <c r="E46" s="97">
        <f>E37/1720</f>
        <v>65.637238662790693</v>
      </c>
      <c r="F46" s="97">
        <f>F37/1720</f>
        <v>69.083674418604645</v>
      </c>
      <c r="G46" s="98">
        <f>SUM(C46:F46)/4</f>
        <v>63.898700944767441</v>
      </c>
    </row>
    <row r="47" spans="2:9" x14ac:dyDescent="0.2">
      <c r="B47" s="100"/>
      <c r="C47" s="100"/>
      <c r="D47" s="100"/>
      <c r="E47" s="100"/>
      <c r="F47" s="100"/>
    </row>
    <row r="48" spans="2:9" x14ac:dyDescent="0.2">
      <c r="B48" s="100"/>
      <c r="C48" s="100"/>
      <c r="D48" s="100"/>
      <c r="E48" s="100"/>
      <c r="F48" s="100"/>
    </row>
    <row r="49" spans="2:9" x14ac:dyDescent="0.2">
      <c r="B49" s="100"/>
      <c r="C49" s="100"/>
      <c r="D49" s="100"/>
      <c r="E49" s="100"/>
      <c r="F49" s="100"/>
    </row>
    <row r="50" spans="2:9" x14ac:dyDescent="0.2">
      <c r="B50" s="100"/>
      <c r="C50" s="100"/>
      <c r="D50" s="100"/>
      <c r="E50" s="100"/>
      <c r="F50" s="100"/>
    </row>
    <row r="51" spans="2:9" x14ac:dyDescent="0.2">
      <c r="B51" s="100"/>
      <c r="C51" s="100"/>
      <c r="D51" s="100"/>
      <c r="E51" s="100"/>
      <c r="F51" s="100"/>
    </row>
    <row r="53" spans="2:9" ht="13.5" thickBot="1" x14ac:dyDescent="0.25"/>
    <row r="54" spans="2:9" ht="15.75" x14ac:dyDescent="0.25">
      <c r="B54" s="67" t="s">
        <v>80</v>
      </c>
      <c r="C54" s="68" t="s">
        <v>19</v>
      </c>
      <c r="D54" s="68" t="s">
        <v>19</v>
      </c>
      <c r="E54" s="68" t="s">
        <v>19</v>
      </c>
      <c r="F54" s="68" t="s">
        <v>19</v>
      </c>
      <c r="G54" s="69" t="s">
        <v>19</v>
      </c>
    </row>
    <row r="55" spans="2:9" ht="23.25" customHeight="1" x14ac:dyDescent="0.25">
      <c r="B55" s="70" t="s">
        <v>105</v>
      </c>
      <c r="C55" s="89" t="s">
        <v>20</v>
      </c>
      <c r="D55" s="89" t="s">
        <v>20</v>
      </c>
      <c r="E55" s="89" t="s">
        <v>20</v>
      </c>
      <c r="F55" s="89" t="s">
        <v>20</v>
      </c>
      <c r="G55" s="71" t="s">
        <v>20</v>
      </c>
    </row>
    <row r="56" spans="2:9" ht="15.75" x14ac:dyDescent="0.25">
      <c r="B56" s="70" t="s">
        <v>106</v>
      </c>
      <c r="C56" s="90" t="s">
        <v>21</v>
      </c>
      <c r="D56" s="90" t="s">
        <v>22</v>
      </c>
      <c r="E56" s="90" t="s">
        <v>23</v>
      </c>
      <c r="F56" s="90" t="s">
        <v>59</v>
      </c>
      <c r="G56" s="72" t="s">
        <v>24</v>
      </c>
      <c r="H56" s="10"/>
      <c r="I56"/>
    </row>
    <row r="57" spans="2:9" ht="15.75" x14ac:dyDescent="0.2">
      <c r="B57" s="73" t="s">
        <v>79</v>
      </c>
      <c r="C57" s="91">
        <v>0</v>
      </c>
      <c r="D57" s="91">
        <v>0</v>
      </c>
      <c r="E57" s="91">
        <v>0</v>
      </c>
      <c r="F57" s="91">
        <v>0</v>
      </c>
      <c r="G57" s="74">
        <f>SUM(C57:F57)</f>
        <v>0</v>
      </c>
      <c r="H57" s="10"/>
      <c r="I57"/>
    </row>
    <row r="58" spans="2:9" ht="30" x14ac:dyDescent="0.2">
      <c r="B58" s="73" t="s">
        <v>203</v>
      </c>
      <c r="C58" s="65">
        <f>C57*0.1115</f>
        <v>0</v>
      </c>
      <c r="D58" s="65">
        <f>D57*0.1115</f>
        <v>0</v>
      </c>
      <c r="E58" s="65">
        <f>E57*0.1115</f>
        <v>0</v>
      </c>
      <c r="F58" s="65">
        <f>F57*0.1115</f>
        <v>0</v>
      </c>
      <c r="G58" s="75">
        <f>SUM(C58:F58)</f>
        <v>0</v>
      </c>
      <c r="H58" s="10"/>
      <c r="I58"/>
    </row>
    <row r="59" spans="2:9" ht="56.25" customHeight="1" x14ac:dyDescent="0.2">
      <c r="B59" s="73" t="s">
        <v>88</v>
      </c>
      <c r="C59" s="65">
        <f>C57*0.1</f>
        <v>0</v>
      </c>
      <c r="D59" s="65">
        <f>D57*0.1</f>
        <v>0</v>
      </c>
      <c r="E59" s="65">
        <f>E57*0.1</f>
        <v>0</v>
      </c>
      <c r="F59" s="65">
        <f>F57*0.1</f>
        <v>0</v>
      </c>
      <c r="G59" s="75">
        <f>SUM(C59:F59)</f>
        <v>0</v>
      </c>
      <c r="H59" s="10"/>
      <c r="I59"/>
    </row>
    <row r="60" spans="2:9" ht="24" customHeight="1" x14ac:dyDescent="0.2">
      <c r="B60" s="76" t="s">
        <v>107</v>
      </c>
      <c r="C60" s="66">
        <f>SUM(C57:C59)</f>
        <v>0</v>
      </c>
      <c r="D60" s="66">
        <f>SUM(D57:D59)</f>
        <v>0</v>
      </c>
      <c r="E60" s="66">
        <f>SUM(E57:E59)</f>
        <v>0</v>
      </c>
      <c r="F60" s="66">
        <f>SUM(F57:F59)</f>
        <v>0</v>
      </c>
      <c r="G60" s="75">
        <f>SUM(C60:F60)</f>
        <v>0</v>
      </c>
      <c r="H60" s="10"/>
      <c r="I60"/>
    </row>
    <row r="61" spans="2:9" ht="15" x14ac:dyDescent="0.2">
      <c r="B61" s="70"/>
      <c r="C61" s="92"/>
      <c r="D61" s="92"/>
      <c r="E61" s="92"/>
      <c r="F61" s="92"/>
      <c r="G61" s="77"/>
    </row>
    <row r="62" spans="2:9" ht="15" x14ac:dyDescent="0.2">
      <c r="B62" s="93" t="s">
        <v>86</v>
      </c>
      <c r="C62" s="94">
        <v>0.1</v>
      </c>
      <c r="D62" s="94">
        <v>0.1</v>
      </c>
      <c r="E62" s="94">
        <v>0.1</v>
      </c>
      <c r="F62" s="94">
        <v>0.1</v>
      </c>
      <c r="G62" s="77"/>
    </row>
    <row r="63" spans="2:9" ht="15" x14ac:dyDescent="0.2">
      <c r="B63" s="70"/>
      <c r="C63" s="92"/>
      <c r="D63" s="92"/>
      <c r="E63" s="92"/>
      <c r="F63" s="92"/>
      <c r="G63" s="77"/>
    </row>
    <row r="64" spans="2:9" ht="17.25" thickBot="1" x14ac:dyDescent="0.25">
      <c r="B64" s="78" t="s">
        <v>87</v>
      </c>
      <c r="C64" s="79">
        <f>C62*C60</f>
        <v>0</v>
      </c>
      <c r="D64" s="79">
        <f>D62*D60</f>
        <v>0</v>
      </c>
      <c r="E64" s="79">
        <f>E62*E60</f>
        <v>0</v>
      </c>
      <c r="F64" s="79">
        <f>F62*F60</f>
        <v>0</v>
      </c>
      <c r="G64" s="80">
        <f>SUM(C64:F64)</f>
        <v>0</v>
      </c>
    </row>
    <row r="67" spans="2:9" ht="13.5" thickBot="1" x14ac:dyDescent="0.25"/>
    <row r="68" spans="2:9" ht="15.75" x14ac:dyDescent="0.25">
      <c r="B68" s="67" t="s">
        <v>81</v>
      </c>
      <c r="C68" s="68" t="s">
        <v>19</v>
      </c>
      <c r="D68" s="68" t="s">
        <v>19</v>
      </c>
      <c r="E68" s="68" t="s">
        <v>19</v>
      </c>
      <c r="F68" s="68" t="s">
        <v>19</v>
      </c>
      <c r="G68" s="69" t="s">
        <v>19</v>
      </c>
    </row>
    <row r="69" spans="2:9" ht="23.25" customHeight="1" x14ac:dyDescent="0.25">
      <c r="B69" s="70" t="s">
        <v>105</v>
      </c>
      <c r="C69" s="89" t="s">
        <v>20</v>
      </c>
      <c r="D69" s="89" t="s">
        <v>20</v>
      </c>
      <c r="E69" s="89" t="s">
        <v>20</v>
      </c>
      <c r="F69" s="89" t="s">
        <v>20</v>
      </c>
      <c r="G69" s="71" t="s">
        <v>20</v>
      </c>
    </row>
    <row r="70" spans="2:9" ht="15.75" x14ac:dyDescent="0.25">
      <c r="B70" s="70" t="s">
        <v>106</v>
      </c>
      <c r="C70" s="90" t="s">
        <v>21</v>
      </c>
      <c r="D70" s="90" t="s">
        <v>22</v>
      </c>
      <c r="E70" s="90" t="s">
        <v>23</v>
      </c>
      <c r="F70" s="90" t="s">
        <v>59</v>
      </c>
      <c r="G70" s="72" t="s">
        <v>24</v>
      </c>
      <c r="H70" s="10"/>
      <c r="I70"/>
    </row>
    <row r="71" spans="2:9" ht="15.75" x14ac:dyDescent="0.2">
      <c r="B71" s="73" t="s">
        <v>79</v>
      </c>
      <c r="C71" s="91">
        <v>0</v>
      </c>
      <c r="D71" s="91">
        <v>0</v>
      </c>
      <c r="E71" s="91">
        <v>0</v>
      </c>
      <c r="F71" s="91">
        <v>0</v>
      </c>
      <c r="G71" s="74">
        <f>SUM(C71:F71)</f>
        <v>0</v>
      </c>
      <c r="H71" s="10"/>
      <c r="I71"/>
    </row>
    <row r="72" spans="2:9" ht="30" x14ac:dyDescent="0.2">
      <c r="B72" s="73" t="s">
        <v>203</v>
      </c>
      <c r="C72" s="65">
        <f>C71*0.1115</f>
        <v>0</v>
      </c>
      <c r="D72" s="65">
        <f>D71*0.1115</f>
        <v>0</v>
      </c>
      <c r="E72" s="65">
        <f>E71*0.1115</f>
        <v>0</v>
      </c>
      <c r="F72" s="65">
        <f>F71*0.1115</f>
        <v>0</v>
      </c>
      <c r="G72" s="75">
        <f>SUM(C72:F72)</f>
        <v>0</v>
      </c>
      <c r="H72" s="10"/>
      <c r="I72"/>
    </row>
    <row r="73" spans="2:9" ht="56.25" customHeight="1" x14ac:dyDescent="0.2">
      <c r="B73" s="73" t="s">
        <v>88</v>
      </c>
      <c r="C73" s="65">
        <f>C71*0.1</f>
        <v>0</v>
      </c>
      <c r="D73" s="65">
        <f>D71*0.1</f>
        <v>0</v>
      </c>
      <c r="E73" s="65">
        <f>E71*0.1</f>
        <v>0</v>
      </c>
      <c r="F73" s="65">
        <f>F71*0.1</f>
        <v>0</v>
      </c>
      <c r="G73" s="75">
        <f>SUM(C73:F73)</f>
        <v>0</v>
      </c>
      <c r="H73" s="10"/>
      <c r="I73"/>
    </row>
    <row r="74" spans="2:9" ht="24" customHeight="1" x14ac:dyDescent="0.2">
      <c r="B74" s="76" t="s">
        <v>108</v>
      </c>
      <c r="C74" s="66">
        <f>SUM(C71:C73)</f>
        <v>0</v>
      </c>
      <c r="D74" s="66">
        <f>SUM(D71:D73)</f>
        <v>0</v>
      </c>
      <c r="E74" s="66">
        <f>SUM(E71:E73)</f>
        <v>0</v>
      </c>
      <c r="F74" s="66">
        <f>SUM(F71:F73)</f>
        <v>0</v>
      </c>
      <c r="G74" s="75">
        <f>SUM(C74:F74)</f>
        <v>0</v>
      </c>
      <c r="H74" s="10"/>
      <c r="I74"/>
    </row>
    <row r="75" spans="2:9" ht="15" x14ac:dyDescent="0.2">
      <c r="B75" s="70"/>
      <c r="C75" s="92"/>
      <c r="D75" s="92"/>
      <c r="E75" s="92"/>
      <c r="F75" s="92"/>
      <c r="G75" s="77"/>
    </row>
    <row r="76" spans="2:9" ht="15" x14ac:dyDescent="0.2">
      <c r="B76" s="93" t="s">
        <v>86</v>
      </c>
      <c r="C76" s="94">
        <v>0.1</v>
      </c>
      <c r="D76" s="94">
        <v>0.1</v>
      </c>
      <c r="E76" s="94">
        <v>0.1</v>
      </c>
      <c r="F76" s="94">
        <v>0.1</v>
      </c>
      <c r="G76" s="77"/>
    </row>
    <row r="77" spans="2:9" ht="15" x14ac:dyDescent="0.2">
      <c r="B77" s="70"/>
      <c r="C77" s="92"/>
      <c r="D77" s="92"/>
      <c r="E77" s="92"/>
      <c r="F77" s="92"/>
      <c r="G77" s="77"/>
    </row>
    <row r="78" spans="2:9" ht="17.25" thickBot="1" x14ac:dyDescent="0.25">
      <c r="B78" s="78" t="s">
        <v>87</v>
      </c>
      <c r="C78" s="79">
        <f>C76*C74</f>
        <v>0</v>
      </c>
      <c r="D78" s="79">
        <f>D76*D74</f>
        <v>0</v>
      </c>
      <c r="E78" s="79">
        <f>E76*E74</f>
        <v>0</v>
      </c>
      <c r="F78" s="79">
        <f>F76*F74</f>
        <v>0</v>
      </c>
      <c r="G78" s="80">
        <f>SUM(C78:F78)</f>
        <v>0</v>
      </c>
    </row>
    <row r="85" spans="2:2" ht="23.25" x14ac:dyDescent="0.35">
      <c r="B85" s="81" t="s">
        <v>109</v>
      </c>
    </row>
    <row r="88" spans="2:2" ht="21" customHeight="1" x14ac:dyDescent="0.25">
      <c r="B88" s="2" t="s">
        <v>110</v>
      </c>
    </row>
    <row r="89" spans="2:2" ht="21" customHeight="1" x14ac:dyDescent="0.25">
      <c r="B89" s="2" t="s">
        <v>111</v>
      </c>
    </row>
    <row r="90" spans="2:2" ht="21" customHeight="1" x14ac:dyDescent="0.25">
      <c r="B90" s="2" t="s">
        <v>112</v>
      </c>
    </row>
    <row r="91" spans="2:2" ht="21" customHeight="1" x14ac:dyDescent="0.25">
      <c r="B91" s="2" t="s">
        <v>113</v>
      </c>
    </row>
    <row r="92" spans="2:2" ht="21" customHeight="1" x14ac:dyDescent="0.3">
      <c r="B92" s="2" t="s">
        <v>114</v>
      </c>
    </row>
    <row r="93" spans="2:2" ht="18" x14ac:dyDescent="0.25">
      <c r="B93" s="2"/>
    </row>
    <row r="94" spans="2:2" ht="18" x14ac:dyDescent="0.25">
      <c r="B94" s="2"/>
    </row>
    <row r="95" spans="2:2" ht="18.75" x14ac:dyDescent="0.3">
      <c r="B95" s="2" t="s">
        <v>115</v>
      </c>
    </row>
    <row r="96" spans="2:2" ht="18" x14ac:dyDescent="0.25">
      <c r="B96" s="2"/>
    </row>
    <row r="97" spans="2:2" ht="18" x14ac:dyDescent="0.25">
      <c r="B97" s="2" t="s">
        <v>94</v>
      </c>
    </row>
    <row r="98" spans="2:2" ht="18" x14ac:dyDescent="0.25">
      <c r="B98" s="2"/>
    </row>
    <row r="99" spans="2:2" ht="18" x14ac:dyDescent="0.25">
      <c r="B99" s="2" t="s">
        <v>204</v>
      </c>
    </row>
    <row r="100" spans="2:2" ht="18" x14ac:dyDescent="0.25">
      <c r="B100" s="2"/>
    </row>
    <row r="101" spans="2:2" ht="18" x14ac:dyDescent="0.25">
      <c r="B101" s="2" t="s">
        <v>90</v>
      </c>
    </row>
    <row r="102" spans="2:2" ht="18" x14ac:dyDescent="0.25">
      <c r="B102" s="2" t="s">
        <v>91</v>
      </c>
    </row>
    <row r="103" spans="2:2" ht="18" x14ac:dyDescent="0.25">
      <c r="B103" s="2" t="s">
        <v>92</v>
      </c>
    </row>
    <row r="104" spans="2:2" ht="18" x14ac:dyDescent="0.25">
      <c r="B104" s="2" t="s">
        <v>93</v>
      </c>
    </row>
    <row r="105" spans="2:2" ht="18" x14ac:dyDescent="0.25">
      <c r="B105" s="2"/>
    </row>
    <row r="108" spans="2:2" ht="18" x14ac:dyDescent="0.25">
      <c r="B108" s="2" t="s">
        <v>116</v>
      </c>
    </row>
    <row r="110" spans="2:2" ht="18" x14ac:dyDescent="0.25">
      <c r="B110" s="2" t="s">
        <v>117</v>
      </c>
    </row>
    <row r="121" spans="2:2" ht="23.25" x14ac:dyDescent="0.35">
      <c r="B121" s="81" t="s">
        <v>118</v>
      </c>
    </row>
    <row r="123" spans="2:2" ht="21" customHeight="1" x14ac:dyDescent="0.25">
      <c r="B123" s="2" t="s">
        <v>119</v>
      </c>
    </row>
    <row r="124" spans="2:2" ht="21" customHeight="1" x14ac:dyDescent="0.25">
      <c r="B124" s="2" t="s">
        <v>120</v>
      </c>
    </row>
    <row r="125" spans="2:2" ht="18" x14ac:dyDescent="0.25">
      <c r="B125" s="2" t="s">
        <v>121</v>
      </c>
    </row>
    <row r="128" spans="2:2" ht="18.75" x14ac:dyDescent="0.3">
      <c r="B128" s="2" t="s">
        <v>122</v>
      </c>
    </row>
    <row r="129" spans="2:2" ht="18" x14ac:dyDescent="0.25">
      <c r="B129" s="2"/>
    </row>
    <row r="130" spans="2:2" ht="18" x14ac:dyDescent="0.25">
      <c r="B130" s="2" t="s">
        <v>94</v>
      </c>
    </row>
    <row r="131" spans="2:2" ht="18" x14ac:dyDescent="0.25">
      <c r="B131" s="2"/>
    </row>
    <row r="132" spans="2:2" ht="18" x14ac:dyDescent="0.25">
      <c r="B132" s="2" t="s">
        <v>89</v>
      </c>
    </row>
    <row r="133" spans="2:2" ht="18" x14ac:dyDescent="0.25">
      <c r="B133" s="2"/>
    </row>
    <row r="134" spans="2:2" ht="18" x14ac:dyDescent="0.25">
      <c r="B134" s="2" t="s">
        <v>123</v>
      </c>
    </row>
    <row r="135" spans="2:2" ht="18" x14ac:dyDescent="0.25">
      <c r="B135" s="2"/>
    </row>
    <row r="136" spans="2:2" ht="18" x14ac:dyDescent="0.25">
      <c r="B136" s="2"/>
    </row>
    <row r="137" spans="2:2" ht="18" x14ac:dyDescent="0.25">
      <c r="B137" s="2"/>
    </row>
    <row r="138" spans="2:2" ht="18" x14ac:dyDescent="0.25">
      <c r="B138" s="2"/>
    </row>
    <row r="143" spans="2:2" ht="18" x14ac:dyDescent="0.25">
      <c r="B143" s="2" t="s">
        <v>124</v>
      </c>
    </row>
  </sheetData>
  <phoneticPr fontId="54"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8E92C-442E-4501-9D83-F5CD0F45CC72}">
  <dimension ref="A2:M53"/>
  <sheetViews>
    <sheetView workbookViewId="0">
      <pane ySplit="5" topLeftCell="A6" activePane="bottomLeft" state="frozen"/>
      <selection pane="bottomLeft" activeCell="C53" sqref="C53"/>
    </sheetView>
  </sheetViews>
  <sheetFormatPr defaultRowHeight="12.75" x14ac:dyDescent="0.2"/>
  <cols>
    <col min="1" max="1" width="8.85546875" style="19" customWidth="1"/>
    <col min="2" max="2" width="29.140625" style="20" hidden="1" customWidth="1"/>
    <col min="3" max="3" width="30" style="20" customWidth="1"/>
    <col min="4" max="4" width="9.140625" style="22"/>
    <col min="5" max="5" width="11.85546875" style="23" customWidth="1"/>
    <col min="6" max="6" width="9.140625" style="23"/>
    <col min="7" max="7" width="10.85546875" style="223" bestFit="1" customWidth="1"/>
    <col min="8" max="8" width="9.85546875" style="223" bestFit="1" customWidth="1"/>
    <col min="9" max="9" width="12.7109375" style="223" customWidth="1"/>
    <col min="10" max="11" width="9.140625" style="23"/>
    <col min="12" max="12" width="2.5703125" style="23" customWidth="1"/>
    <col min="13" max="235" width="9.140625" style="23"/>
    <col min="236" max="236" width="8.85546875" style="23" customWidth="1"/>
    <col min="237" max="237" width="0" style="23" hidden="1" customWidth="1"/>
    <col min="238" max="238" width="30" style="23" customWidth="1"/>
    <col min="239" max="239" width="9.140625" style="23"/>
    <col min="240" max="240" width="11.85546875" style="23" customWidth="1"/>
    <col min="241" max="241" width="9.140625" style="23"/>
    <col min="242" max="242" width="10.85546875" style="23" bestFit="1" customWidth="1"/>
    <col min="243" max="491" width="9.140625" style="23"/>
    <col min="492" max="492" width="8.85546875" style="23" customWidth="1"/>
    <col min="493" max="493" width="0" style="23" hidden="1" customWidth="1"/>
    <col min="494" max="494" width="30" style="23" customWidth="1"/>
    <col min="495" max="495" width="9.140625" style="23"/>
    <col min="496" max="496" width="11.85546875" style="23" customWidth="1"/>
    <col min="497" max="497" width="9.140625" style="23"/>
    <col min="498" max="498" width="10.85546875" style="23" bestFit="1" customWidth="1"/>
    <col min="499" max="747" width="9.140625" style="23"/>
    <col min="748" max="748" width="8.85546875" style="23" customWidth="1"/>
    <col min="749" max="749" width="0" style="23" hidden="1" customWidth="1"/>
    <col min="750" max="750" width="30" style="23" customWidth="1"/>
    <col min="751" max="751" width="9.140625" style="23"/>
    <col min="752" max="752" width="11.85546875" style="23" customWidth="1"/>
    <col min="753" max="753" width="9.140625" style="23"/>
    <col min="754" max="754" width="10.85546875" style="23" bestFit="1" customWidth="1"/>
    <col min="755" max="1003" width="9.140625" style="23"/>
    <col min="1004" max="1004" width="8.85546875" style="23" customWidth="1"/>
    <col min="1005" max="1005" width="0" style="23" hidden="1" customWidth="1"/>
    <col min="1006" max="1006" width="30" style="23" customWidth="1"/>
    <col min="1007" max="1007" width="9.140625" style="23"/>
    <col min="1008" max="1008" width="11.85546875" style="23" customWidth="1"/>
    <col min="1009" max="1009" width="9.140625" style="23"/>
    <col min="1010" max="1010" width="10.85546875" style="23" bestFit="1" customWidth="1"/>
    <col min="1011" max="1259" width="9.140625" style="23"/>
    <col min="1260" max="1260" width="8.85546875" style="23" customWidth="1"/>
    <col min="1261" max="1261" width="0" style="23" hidden="1" customWidth="1"/>
    <col min="1262" max="1262" width="30" style="23" customWidth="1"/>
    <col min="1263" max="1263" width="9.140625" style="23"/>
    <col min="1264" max="1264" width="11.85546875" style="23" customWidth="1"/>
    <col min="1265" max="1265" width="9.140625" style="23"/>
    <col min="1266" max="1266" width="10.85546875" style="23" bestFit="1" customWidth="1"/>
    <col min="1267" max="1515" width="9.140625" style="23"/>
    <col min="1516" max="1516" width="8.85546875" style="23" customWidth="1"/>
    <col min="1517" max="1517" width="0" style="23" hidden="1" customWidth="1"/>
    <col min="1518" max="1518" width="30" style="23" customWidth="1"/>
    <col min="1519" max="1519" width="9.140625" style="23"/>
    <col min="1520" max="1520" width="11.85546875" style="23" customWidth="1"/>
    <col min="1521" max="1521" width="9.140625" style="23"/>
    <col min="1522" max="1522" width="10.85546875" style="23" bestFit="1" customWidth="1"/>
    <col min="1523" max="1771" width="9.140625" style="23"/>
    <col min="1772" max="1772" width="8.85546875" style="23" customWidth="1"/>
    <col min="1773" max="1773" width="0" style="23" hidden="1" customWidth="1"/>
    <col min="1774" max="1774" width="30" style="23" customWidth="1"/>
    <col min="1775" max="1775" width="9.140625" style="23"/>
    <col min="1776" max="1776" width="11.85546875" style="23" customWidth="1"/>
    <col min="1777" max="1777" width="9.140625" style="23"/>
    <col min="1778" max="1778" width="10.85546875" style="23" bestFit="1" customWidth="1"/>
    <col min="1779" max="2027" width="9.140625" style="23"/>
    <col min="2028" max="2028" width="8.85546875" style="23" customWidth="1"/>
    <col min="2029" max="2029" width="0" style="23" hidden="1" customWidth="1"/>
    <col min="2030" max="2030" width="30" style="23" customWidth="1"/>
    <col min="2031" max="2031" width="9.140625" style="23"/>
    <col min="2032" max="2032" width="11.85546875" style="23" customWidth="1"/>
    <col min="2033" max="2033" width="9.140625" style="23"/>
    <col min="2034" max="2034" width="10.85546875" style="23" bestFit="1" customWidth="1"/>
    <col min="2035" max="2283" width="9.140625" style="23"/>
    <col min="2284" max="2284" width="8.85546875" style="23" customWidth="1"/>
    <col min="2285" max="2285" width="0" style="23" hidden="1" customWidth="1"/>
    <col min="2286" max="2286" width="30" style="23" customWidth="1"/>
    <col min="2287" max="2287" width="9.140625" style="23"/>
    <col min="2288" max="2288" width="11.85546875" style="23" customWidth="1"/>
    <col min="2289" max="2289" width="9.140625" style="23"/>
    <col min="2290" max="2290" width="10.85546875" style="23" bestFit="1" customWidth="1"/>
    <col min="2291" max="2539" width="9.140625" style="23"/>
    <col min="2540" max="2540" width="8.85546875" style="23" customWidth="1"/>
    <col min="2541" max="2541" width="0" style="23" hidden="1" customWidth="1"/>
    <col min="2542" max="2542" width="30" style="23" customWidth="1"/>
    <col min="2543" max="2543" width="9.140625" style="23"/>
    <col min="2544" max="2544" width="11.85546875" style="23" customWidth="1"/>
    <col min="2545" max="2545" width="9.140625" style="23"/>
    <col min="2546" max="2546" width="10.85546875" style="23" bestFit="1" customWidth="1"/>
    <col min="2547" max="2795" width="9.140625" style="23"/>
    <col min="2796" max="2796" width="8.85546875" style="23" customWidth="1"/>
    <col min="2797" max="2797" width="0" style="23" hidden="1" customWidth="1"/>
    <col min="2798" max="2798" width="30" style="23" customWidth="1"/>
    <col min="2799" max="2799" width="9.140625" style="23"/>
    <col min="2800" max="2800" width="11.85546875" style="23" customWidth="1"/>
    <col min="2801" max="2801" width="9.140625" style="23"/>
    <col min="2802" max="2802" width="10.85546875" style="23" bestFit="1" customWidth="1"/>
    <col min="2803" max="3051" width="9.140625" style="23"/>
    <col min="3052" max="3052" width="8.85546875" style="23" customWidth="1"/>
    <col min="3053" max="3053" width="0" style="23" hidden="1" customWidth="1"/>
    <col min="3054" max="3054" width="30" style="23" customWidth="1"/>
    <col min="3055" max="3055" width="9.140625" style="23"/>
    <col min="3056" max="3056" width="11.85546875" style="23" customWidth="1"/>
    <col min="3057" max="3057" width="9.140625" style="23"/>
    <col min="3058" max="3058" width="10.85546875" style="23" bestFit="1" customWidth="1"/>
    <col min="3059" max="3307" width="9.140625" style="23"/>
    <col min="3308" max="3308" width="8.85546875" style="23" customWidth="1"/>
    <col min="3309" max="3309" width="0" style="23" hidden="1" customWidth="1"/>
    <col min="3310" max="3310" width="30" style="23" customWidth="1"/>
    <col min="3311" max="3311" width="9.140625" style="23"/>
    <col min="3312" max="3312" width="11.85546875" style="23" customWidth="1"/>
    <col min="3313" max="3313" width="9.140625" style="23"/>
    <col min="3314" max="3314" width="10.85546875" style="23" bestFit="1" customWidth="1"/>
    <col min="3315" max="3563" width="9.140625" style="23"/>
    <col min="3564" max="3564" width="8.85546875" style="23" customWidth="1"/>
    <col min="3565" max="3565" width="0" style="23" hidden="1" customWidth="1"/>
    <col min="3566" max="3566" width="30" style="23" customWidth="1"/>
    <col min="3567" max="3567" width="9.140625" style="23"/>
    <col min="3568" max="3568" width="11.85546875" style="23" customWidth="1"/>
    <col min="3569" max="3569" width="9.140625" style="23"/>
    <col min="3570" max="3570" width="10.85546875" style="23" bestFit="1" customWidth="1"/>
    <col min="3571" max="3819" width="9.140625" style="23"/>
    <col min="3820" max="3820" width="8.85546875" style="23" customWidth="1"/>
    <col min="3821" max="3821" width="0" style="23" hidden="1" customWidth="1"/>
    <col min="3822" max="3822" width="30" style="23" customWidth="1"/>
    <col min="3823" max="3823" width="9.140625" style="23"/>
    <col min="3824" max="3824" width="11.85546875" style="23" customWidth="1"/>
    <col min="3825" max="3825" width="9.140625" style="23"/>
    <col min="3826" max="3826" width="10.85546875" style="23" bestFit="1" customWidth="1"/>
    <col min="3827" max="4075" width="9.140625" style="23"/>
    <col min="4076" max="4076" width="8.85546875" style="23" customWidth="1"/>
    <col min="4077" max="4077" width="0" style="23" hidden="1" customWidth="1"/>
    <col min="4078" max="4078" width="30" style="23" customWidth="1"/>
    <col min="4079" max="4079" width="9.140625" style="23"/>
    <col min="4080" max="4080" width="11.85546875" style="23" customWidth="1"/>
    <col min="4081" max="4081" width="9.140625" style="23"/>
    <col min="4082" max="4082" width="10.85546875" style="23" bestFit="1" customWidth="1"/>
    <col min="4083" max="4331" width="9.140625" style="23"/>
    <col min="4332" max="4332" width="8.85546875" style="23" customWidth="1"/>
    <col min="4333" max="4333" width="0" style="23" hidden="1" customWidth="1"/>
    <col min="4334" max="4334" width="30" style="23" customWidth="1"/>
    <col min="4335" max="4335" width="9.140625" style="23"/>
    <col min="4336" max="4336" width="11.85546875" style="23" customWidth="1"/>
    <col min="4337" max="4337" width="9.140625" style="23"/>
    <col min="4338" max="4338" width="10.85546875" style="23" bestFit="1" customWidth="1"/>
    <col min="4339" max="4587" width="9.140625" style="23"/>
    <col min="4588" max="4588" width="8.85546875" style="23" customWidth="1"/>
    <col min="4589" max="4589" width="0" style="23" hidden="1" customWidth="1"/>
    <col min="4590" max="4590" width="30" style="23" customWidth="1"/>
    <col min="4591" max="4591" width="9.140625" style="23"/>
    <col min="4592" max="4592" width="11.85546875" style="23" customWidth="1"/>
    <col min="4593" max="4593" width="9.140625" style="23"/>
    <col min="4594" max="4594" width="10.85546875" style="23" bestFit="1" customWidth="1"/>
    <col min="4595" max="4843" width="9.140625" style="23"/>
    <col min="4844" max="4844" width="8.85546875" style="23" customWidth="1"/>
    <col min="4845" max="4845" width="0" style="23" hidden="1" customWidth="1"/>
    <col min="4846" max="4846" width="30" style="23" customWidth="1"/>
    <col min="4847" max="4847" width="9.140625" style="23"/>
    <col min="4848" max="4848" width="11.85546875" style="23" customWidth="1"/>
    <col min="4849" max="4849" width="9.140625" style="23"/>
    <col min="4850" max="4850" width="10.85546875" style="23" bestFit="1" customWidth="1"/>
    <col min="4851" max="5099" width="9.140625" style="23"/>
    <col min="5100" max="5100" width="8.85546875" style="23" customWidth="1"/>
    <col min="5101" max="5101" width="0" style="23" hidden="1" customWidth="1"/>
    <col min="5102" max="5102" width="30" style="23" customWidth="1"/>
    <col min="5103" max="5103" width="9.140625" style="23"/>
    <col min="5104" max="5104" width="11.85546875" style="23" customWidth="1"/>
    <col min="5105" max="5105" width="9.140625" style="23"/>
    <col min="5106" max="5106" width="10.85546875" style="23" bestFit="1" customWidth="1"/>
    <col min="5107" max="5355" width="9.140625" style="23"/>
    <col min="5356" max="5356" width="8.85546875" style="23" customWidth="1"/>
    <col min="5357" max="5357" width="0" style="23" hidden="1" customWidth="1"/>
    <col min="5358" max="5358" width="30" style="23" customWidth="1"/>
    <col min="5359" max="5359" width="9.140625" style="23"/>
    <col min="5360" max="5360" width="11.85546875" style="23" customWidth="1"/>
    <col min="5361" max="5361" width="9.140625" style="23"/>
    <col min="5362" max="5362" width="10.85546875" style="23" bestFit="1" customWidth="1"/>
    <col min="5363" max="5611" width="9.140625" style="23"/>
    <col min="5612" max="5612" width="8.85546875" style="23" customWidth="1"/>
    <col min="5613" max="5613" width="0" style="23" hidden="1" customWidth="1"/>
    <col min="5614" max="5614" width="30" style="23" customWidth="1"/>
    <col min="5615" max="5615" width="9.140625" style="23"/>
    <col min="5616" max="5616" width="11.85546875" style="23" customWidth="1"/>
    <col min="5617" max="5617" width="9.140625" style="23"/>
    <col min="5618" max="5618" width="10.85546875" style="23" bestFit="1" customWidth="1"/>
    <col min="5619" max="5867" width="9.140625" style="23"/>
    <col min="5868" max="5868" width="8.85546875" style="23" customWidth="1"/>
    <col min="5869" max="5869" width="0" style="23" hidden="1" customWidth="1"/>
    <col min="5870" max="5870" width="30" style="23" customWidth="1"/>
    <col min="5871" max="5871" width="9.140625" style="23"/>
    <col min="5872" max="5872" width="11.85546875" style="23" customWidth="1"/>
    <col min="5873" max="5873" width="9.140625" style="23"/>
    <col min="5874" max="5874" width="10.85546875" style="23" bestFit="1" customWidth="1"/>
    <col min="5875" max="6123" width="9.140625" style="23"/>
    <col min="6124" max="6124" width="8.85546875" style="23" customWidth="1"/>
    <col min="6125" max="6125" width="0" style="23" hidden="1" customWidth="1"/>
    <col min="6126" max="6126" width="30" style="23" customWidth="1"/>
    <col min="6127" max="6127" width="9.140625" style="23"/>
    <col min="6128" max="6128" width="11.85546875" style="23" customWidth="1"/>
    <col min="6129" max="6129" width="9.140625" style="23"/>
    <col min="6130" max="6130" width="10.85546875" style="23" bestFit="1" customWidth="1"/>
    <col min="6131" max="6379" width="9.140625" style="23"/>
    <col min="6380" max="6380" width="8.85546875" style="23" customWidth="1"/>
    <col min="6381" max="6381" width="0" style="23" hidden="1" customWidth="1"/>
    <col min="6382" max="6382" width="30" style="23" customWidth="1"/>
    <col min="6383" max="6383" width="9.140625" style="23"/>
    <col min="6384" max="6384" width="11.85546875" style="23" customWidth="1"/>
    <col min="6385" max="6385" width="9.140625" style="23"/>
    <col min="6386" max="6386" width="10.85546875" style="23" bestFit="1" customWidth="1"/>
    <col min="6387" max="6635" width="9.140625" style="23"/>
    <col min="6636" max="6636" width="8.85546875" style="23" customWidth="1"/>
    <col min="6637" max="6637" width="0" style="23" hidden="1" customWidth="1"/>
    <col min="6638" max="6638" width="30" style="23" customWidth="1"/>
    <col min="6639" max="6639" width="9.140625" style="23"/>
    <col min="6640" max="6640" width="11.85546875" style="23" customWidth="1"/>
    <col min="6641" max="6641" width="9.140625" style="23"/>
    <col min="6642" max="6642" width="10.85546875" style="23" bestFit="1" customWidth="1"/>
    <col min="6643" max="6891" width="9.140625" style="23"/>
    <col min="6892" max="6892" width="8.85546875" style="23" customWidth="1"/>
    <col min="6893" max="6893" width="0" style="23" hidden="1" customWidth="1"/>
    <col min="6894" max="6894" width="30" style="23" customWidth="1"/>
    <col min="6895" max="6895" width="9.140625" style="23"/>
    <col min="6896" max="6896" width="11.85546875" style="23" customWidth="1"/>
    <col min="6897" max="6897" width="9.140625" style="23"/>
    <col min="6898" max="6898" width="10.85546875" style="23" bestFit="1" customWidth="1"/>
    <col min="6899" max="7147" width="9.140625" style="23"/>
    <col min="7148" max="7148" width="8.85546875" style="23" customWidth="1"/>
    <col min="7149" max="7149" width="0" style="23" hidden="1" customWidth="1"/>
    <col min="7150" max="7150" width="30" style="23" customWidth="1"/>
    <col min="7151" max="7151" width="9.140625" style="23"/>
    <col min="7152" max="7152" width="11.85546875" style="23" customWidth="1"/>
    <col min="7153" max="7153" width="9.140625" style="23"/>
    <col min="7154" max="7154" width="10.85546875" style="23" bestFit="1" customWidth="1"/>
    <col min="7155" max="7403" width="9.140625" style="23"/>
    <col min="7404" max="7404" width="8.85546875" style="23" customWidth="1"/>
    <col min="7405" max="7405" width="0" style="23" hidden="1" customWidth="1"/>
    <col min="7406" max="7406" width="30" style="23" customWidth="1"/>
    <col min="7407" max="7407" width="9.140625" style="23"/>
    <col min="7408" max="7408" width="11.85546875" style="23" customWidth="1"/>
    <col min="7409" max="7409" width="9.140625" style="23"/>
    <col min="7410" max="7410" width="10.85546875" style="23" bestFit="1" customWidth="1"/>
    <col min="7411" max="7659" width="9.140625" style="23"/>
    <col min="7660" max="7660" width="8.85546875" style="23" customWidth="1"/>
    <col min="7661" max="7661" width="0" style="23" hidden="1" customWidth="1"/>
    <col min="7662" max="7662" width="30" style="23" customWidth="1"/>
    <col min="7663" max="7663" width="9.140625" style="23"/>
    <col min="7664" max="7664" width="11.85546875" style="23" customWidth="1"/>
    <col min="7665" max="7665" width="9.140625" style="23"/>
    <col min="7666" max="7666" width="10.85546875" style="23" bestFit="1" customWidth="1"/>
    <col min="7667" max="7915" width="9.140625" style="23"/>
    <col min="7916" max="7916" width="8.85546875" style="23" customWidth="1"/>
    <col min="7917" max="7917" width="0" style="23" hidden="1" customWidth="1"/>
    <col min="7918" max="7918" width="30" style="23" customWidth="1"/>
    <col min="7919" max="7919" width="9.140625" style="23"/>
    <col min="7920" max="7920" width="11.85546875" style="23" customWidth="1"/>
    <col min="7921" max="7921" width="9.140625" style="23"/>
    <col min="7922" max="7922" width="10.85546875" style="23" bestFit="1" customWidth="1"/>
    <col min="7923" max="8171" width="9.140625" style="23"/>
    <col min="8172" max="8172" width="8.85546875" style="23" customWidth="1"/>
    <col min="8173" max="8173" width="0" style="23" hidden="1" customWidth="1"/>
    <col min="8174" max="8174" width="30" style="23" customWidth="1"/>
    <col min="8175" max="8175" width="9.140625" style="23"/>
    <col min="8176" max="8176" width="11.85546875" style="23" customWidth="1"/>
    <col min="8177" max="8177" width="9.140625" style="23"/>
    <col min="8178" max="8178" width="10.85546875" style="23" bestFit="1" customWidth="1"/>
    <col min="8179" max="8427" width="9.140625" style="23"/>
    <col min="8428" max="8428" width="8.85546875" style="23" customWidth="1"/>
    <col min="8429" max="8429" width="0" style="23" hidden="1" customWidth="1"/>
    <col min="8430" max="8430" width="30" style="23" customWidth="1"/>
    <col min="8431" max="8431" width="9.140625" style="23"/>
    <col min="8432" max="8432" width="11.85546875" style="23" customWidth="1"/>
    <col min="8433" max="8433" width="9.140625" style="23"/>
    <col min="8434" max="8434" width="10.85546875" style="23" bestFit="1" customWidth="1"/>
    <col min="8435" max="8683" width="9.140625" style="23"/>
    <col min="8684" max="8684" width="8.85546875" style="23" customWidth="1"/>
    <col min="8685" max="8685" width="0" style="23" hidden="1" customWidth="1"/>
    <col min="8686" max="8686" width="30" style="23" customWidth="1"/>
    <col min="8687" max="8687" width="9.140625" style="23"/>
    <col min="8688" max="8688" width="11.85546875" style="23" customWidth="1"/>
    <col min="8689" max="8689" width="9.140625" style="23"/>
    <col min="8690" max="8690" width="10.85546875" style="23" bestFit="1" customWidth="1"/>
    <col min="8691" max="8939" width="9.140625" style="23"/>
    <col min="8940" max="8940" width="8.85546875" style="23" customWidth="1"/>
    <col min="8941" max="8941" width="0" style="23" hidden="1" customWidth="1"/>
    <col min="8942" max="8942" width="30" style="23" customWidth="1"/>
    <col min="8943" max="8943" width="9.140625" style="23"/>
    <col min="8944" max="8944" width="11.85546875" style="23" customWidth="1"/>
    <col min="8945" max="8945" width="9.140625" style="23"/>
    <col min="8946" max="8946" width="10.85546875" style="23" bestFit="1" customWidth="1"/>
    <col min="8947" max="9195" width="9.140625" style="23"/>
    <col min="9196" max="9196" width="8.85546875" style="23" customWidth="1"/>
    <col min="9197" max="9197" width="0" style="23" hidden="1" customWidth="1"/>
    <col min="9198" max="9198" width="30" style="23" customWidth="1"/>
    <col min="9199" max="9199" width="9.140625" style="23"/>
    <col min="9200" max="9200" width="11.85546875" style="23" customWidth="1"/>
    <col min="9201" max="9201" width="9.140625" style="23"/>
    <col min="9202" max="9202" width="10.85546875" style="23" bestFit="1" customWidth="1"/>
    <col min="9203" max="9451" width="9.140625" style="23"/>
    <col min="9452" max="9452" width="8.85546875" style="23" customWidth="1"/>
    <col min="9453" max="9453" width="0" style="23" hidden="1" customWidth="1"/>
    <col min="9454" max="9454" width="30" style="23" customWidth="1"/>
    <col min="9455" max="9455" width="9.140625" style="23"/>
    <col min="9456" max="9456" width="11.85546875" style="23" customWidth="1"/>
    <col min="9457" max="9457" width="9.140625" style="23"/>
    <col min="9458" max="9458" width="10.85546875" style="23" bestFit="1" customWidth="1"/>
    <col min="9459" max="9707" width="9.140625" style="23"/>
    <col min="9708" max="9708" width="8.85546875" style="23" customWidth="1"/>
    <col min="9709" max="9709" width="0" style="23" hidden="1" customWidth="1"/>
    <col min="9710" max="9710" width="30" style="23" customWidth="1"/>
    <col min="9711" max="9711" width="9.140625" style="23"/>
    <col min="9712" max="9712" width="11.85546875" style="23" customWidth="1"/>
    <col min="9713" max="9713" width="9.140625" style="23"/>
    <col min="9714" max="9714" width="10.85546875" style="23" bestFit="1" customWidth="1"/>
    <col min="9715" max="9963" width="9.140625" style="23"/>
    <col min="9964" max="9964" width="8.85546875" style="23" customWidth="1"/>
    <col min="9965" max="9965" width="0" style="23" hidden="1" customWidth="1"/>
    <col min="9966" max="9966" width="30" style="23" customWidth="1"/>
    <col min="9967" max="9967" width="9.140625" style="23"/>
    <col min="9968" max="9968" width="11.85546875" style="23" customWidth="1"/>
    <col min="9969" max="9969" width="9.140625" style="23"/>
    <col min="9970" max="9970" width="10.85546875" style="23" bestFit="1" customWidth="1"/>
    <col min="9971" max="10219" width="9.140625" style="23"/>
    <col min="10220" max="10220" width="8.85546875" style="23" customWidth="1"/>
    <col min="10221" max="10221" width="0" style="23" hidden="1" customWidth="1"/>
    <col min="10222" max="10222" width="30" style="23" customWidth="1"/>
    <col min="10223" max="10223" width="9.140625" style="23"/>
    <col min="10224" max="10224" width="11.85546875" style="23" customWidth="1"/>
    <col min="10225" max="10225" width="9.140625" style="23"/>
    <col min="10226" max="10226" width="10.85546875" style="23" bestFit="1" customWidth="1"/>
    <col min="10227" max="10475" width="9.140625" style="23"/>
    <col min="10476" max="10476" width="8.85546875" style="23" customWidth="1"/>
    <col min="10477" max="10477" width="0" style="23" hidden="1" customWidth="1"/>
    <col min="10478" max="10478" width="30" style="23" customWidth="1"/>
    <col min="10479" max="10479" width="9.140625" style="23"/>
    <col min="10480" max="10480" width="11.85546875" style="23" customWidth="1"/>
    <col min="10481" max="10481" width="9.140625" style="23"/>
    <col min="10482" max="10482" width="10.85546875" style="23" bestFit="1" customWidth="1"/>
    <col min="10483" max="10731" width="9.140625" style="23"/>
    <col min="10732" max="10732" width="8.85546875" style="23" customWidth="1"/>
    <col min="10733" max="10733" width="0" style="23" hidden="1" customWidth="1"/>
    <col min="10734" max="10734" width="30" style="23" customWidth="1"/>
    <col min="10735" max="10735" width="9.140625" style="23"/>
    <col min="10736" max="10736" width="11.85546875" style="23" customWidth="1"/>
    <col min="10737" max="10737" width="9.140625" style="23"/>
    <col min="10738" max="10738" width="10.85546875" style="23" bestFit="1" customWidth="1"/>
    <col min="10739" max="10987" width="9.140625" style="23"/>
    <col min="10988" max="10988" width="8.85546875" style="23" customWidth="1"/>
    <col min="10989" max="10989" width="0" style="23" hidden="1" customWidth="1"/>
    <col min="10990" max="10990" width="30" style="23" customWidth="1"/>
    <col min="10991" max="10991" width="9.140625" style="23"/>
    <col min="10992" max="10992" width="11.85546875" style="23" customWidth="1"/>
    <col min="10993" max="10993" width="9.140625" style="23"/>
    <col min="10994" max="10994" width="10.85546875" style="23" bestFit="1" customWidth="1"/>
    <col min="10995" max="11243" width="9.140625" style="23"/>
    <col min="11244" max="11244" width="8.85546875" style="23" customWidth="1"/>
    <col min="11245" max="11245" width="0" style="23" hidden="1" customWidth="1"/>
    <col min="11246" max="11246" width="30" style="23" customWidth="1"/>
    <col min="11247" max="11247" width="9.140625" style="23"/>
    <col min="11248" max="11248" width="11.85546875" style="23" customWidth="1"/>
    <col min="11249" max="11249" width="9.140625" style="23"/>
    <col min="11250" max="11250" width="10.85546875" style="23" bestFit="1" customWidth="1"/>
    <col min="11251" max="11499" width="9.140625" style="23"/>
    <col min="11500" max="11500" width="8.85546875" style="23" customWidth="1"/>
    <col min="11501" max="11501" width="0" style="23" hidden="1" customWidth="1"/>
    <col min="11502" max="11502" width="30" style="23" customWidth="1"/>
    <col min="11503" max="11503" width="9.140625" style="23"/>
    <col min="11504" max="11504" width="11.85546875" style="23" customWidth="1"/>
    <col min="11505" max="11505" width="9.140625" style="23"/>
    <col min="11506" max="11506" width="10.85546875" style="23" bestFit="1" customWidth="1"/>
    <col min="11507" max="11755" width="9.140625" style="23"/>
    <col min="11756" max="11756" width="8.85546875" style="23" customWidth="1"/>
    <col min="11757" max="11757" width="0" style="23" hidden="1" customWidth="1"/>
    <col min="11758" max="11758" width="30" style="23" customWidth="1"/>
    <col min="11759" max="11759" width="9.140625" style="23"/>
    <col min="11760" max="11760" width="11.85546875" style="23" customWidth="1"/>
    <col min="11761" max="11761" width="9.140625" style="23"/>
    <col min="11762" max="11762" width="10.85546875" style="23" bestFit="1" customWidth="1"/>
    <col min="11763" max="12011" width="9.140625" style="23"/>
    <col min="12012" max="12012" width="8.85546875" style="23" customWidth="1"/>
    <col min="12013" max="12013" width="0" style="23" hidden="1" customWidth="1"/>
    <col min="12014" max="12014" width="30" style="23" customWidth="1"/>
    <col min="12015" max="12015" width="9.140625" style="23"/>
    <col min="12016" max="12016" width="11.85546875" style="23" customWidth="1"/>
    <col min="12017" max="12017" width="9.140625" style="23"/>
    <col min="12018" max="12018" width="10.85546875" style="23" bestFit="1" customWidth="1"/>
    <col min="12019" max="12267" width="9.140625" style="23"/>
    <col min="12268" max="12268" width="8.85546875" style="23" customWidth="1"/>
    <col min="12269" max="12269" width="0" style="23" hidden="1" customWidth="1"/>
    <col min="12270" max="12270" width="30" style="23" customWidth="1"/>
    <col min="12271" max="12271" width="9.140625" style="23"/>
    <col min="12272" max="12272" width="11.85546875" style="23" customWidth="1"/>
    <col min="12273" max="12273" width="9.140625" style="23"/>
    <col min="12274" max="12274" width="10.85546875" style="23" bestFit="1" customWidth="1"/>
    <col min="12275" max="12523" width="9.140625" style="23"/>
    <col min="12524" max="12524" width="8.85546875" style="23" customWidth="1"/>
    <col min="12525" max="12525" width="0" style="23" hidden="1" customWidth="1"/>
    <col min="12526" max="12526" width="30" style="23" customWidth="1"/>
    <col min="12527" max="12527" width="9.140625" style="23"/>
    <col min="12528" max="12528" width="11.85546875" style="23" customWidth="1"/>
    <col min="12529" max="12529" width="9.140625" style="23"/>
    <col min="12530" max="12530" width="10.85546875" style="23" bestFit="1" customWidth="1"/>
    <col min="12531" max="12779" width="9.140625" style="23"/>
    <col min="12780" max="12780" width="8.85546875" style="23" customWidth="1"/>
    <col min="12781" max="12781" width="0" style="23" hidden="1" customWidth="1"/>
    <col min="12782" max="12782" width="30" style="23" customWidth="1"/>
    <col min="12783" max="12783" width="9.140625" style="23"/>
    <col min="12784" max="12784" width="11.85546875" style="23" customWidth="1"/>
    <col min="12785" max="12785" width="9.140625" style="23"/>
    <col min="12786" max="12786" width="10.85546875" style="23" bestFit="1" customWidth="1"/>
    <col min="12787" max="13035" width="9.140625" style="23"/>
    <col min="13036" max="13036" width="8.85546875" style="23" customWidth="1"/>
    <col min="13037" max="13037" width="0" style="23" hidden="1" customWidth="1"/>
    <col min="13038" max="13038" width="30" style="23" customWidth="1"/>
    <col min="13039" max="13039" width="9.140625" style="23"/>
    <col min="13040" max="13040" width="11.85546875" style="23" customWidth="1"/>
    <col min="13041" max="13041" width="9.140625" style="23"/>
    <col min="13042" max="13042" width="10.85546875" style="23" bestFit="1" customWidth="1"/>
    <col min="13043" max="13291" width="9.140625" style="23"/>
    <col min="13292" max="13292" width="8.85546875" style="23" customWidth="1"/>
    <col min="13293" max="13293" width="0" style="23" hidden="1" customWidth="1"/>
    <col min="13294" max="13294" width="30" style="23" customWidth="1"/>
    <col min="13295" max="13295" width="9.140625" style="23"/>
    <col min="13296" max="13296" width="11.85546875" style="23" customWidth="1"/>
    <col min="13297" max="13297" width="9.140625" style="23"/>
    <col min="13298" max="13298" width="10.85546875" style="23" bestFit="1" customWidth="1"/>
    <col min="13299" max="13547" width="9.140625" style="23"/>
    <col min="13548" max="13548" width="8.85546875" style="23" customWidth="1"/>
    <col min="13549" max="13549" width="0" style="23" hidden="1" customWidth="1"/>
    <col min="13550" max="13550" width="30" style="23" customWidth="1"/>
    <col min="13551" max="13551" width="9.140625" style="23"/>
    <col min="13552" max="13552" width="11.85546875" style="23" customWidth="1"/>
    <col min="13553" max="13553" width="9.140625" style="23"/>
    <col min="13554" max="13554" width="10.85546875" style="23" bestFit="1" customWidth="1"/>
    <col min="13555" max="13803" width="9.140625" style="23"/>
    <col min="13804" max="13804" width="8.85546875" style="23" customWidth="1"/>
    <col min="13805" max="13805" width="0" style="23" hidden="1" customWidth="1"/>
    <col min="13806" max="13806" width="30" style="23" customWidth="1"/>
    <col min="13807" max="13807" width="9.140625" style="23"/>
    <col min="13808" max="13808" width="11.85546875" style="23" customWidth="1"/>
    <col min="13809" max="13809" width="9.140625" style="23"/>
    <col min="13810" max="13810" width="10.85546875" style="23" bestFit="1" customWidth="1"/>
    <col min="13811" max="14059" width="9.140625" style="23"/>
    <col min="14060" max="14060" width="8.85546875" style="23" customWidth="1"/>
    <col min="14061" max="14061" width="0" style="23" hidden="1" customWidth="1"/>
    <col min="14062" max="14062" width="30" style="23" customWidth="1"/>
    <col min="14063" max="14063" width="9.140625" style="23"/>
    <col min="14064" max="14064" width="11.85546875" style="23" customWidth="1"/>
    <col min="14065" max="14065" width="9.140625" style="23"/>
    <col min="14066" max="14066" width="10.85546875" style="23" bestFit="1" customWidth="1"/>
    <col min="14067" max="14315" width="9.140625" style="23"/>
    <col min="14316" max="14316" width="8.85546875" style="23" customWidth="1"/>
    <col min="14317" max="14317" width="0" style="23" hidden="1" customWidth="1"/>
    <col min="14318" max="14318" width="30" style="23" customWidth="1"/>
    <col min="14319" max="14319" width="9.140625" style="23"/>
    <col min="14320" max="14320" width="11.85546875" style="23" customWidth="1"/>
    <col min="14321" max="14321" width="9.140625" style="23"/>
    <col min="14322" max="14322" width="10.85546875" style="23" bestFit="1" customWidth="1"/>
    <col min="14323" max="14571" width="9.140625" style="23"/>
    <col min="14572" max="14572" width="8.85546875" style="23" customWidth="1"/>
    <col min="14573" max="14573" width="0" style="23" hidden="1" customWidth="1"/>
    <col min="14574" max="14574" width="30" style="23" customWidth="1"/>
    <col min="14575" max="14575" width="9.140625" style="23"/>
    <col min="14576" max="14576" width="11.85546875" style="23" customWidth="1"/>
    <col min="14577" max="14577" width="9.140625" style="23"/>
    <col min="14578" max="14578" width="10.85546875" style="23" bestFit="1" customWidth="1"/>
    <col min="14579" max="14827" width="9.140625" style="23"/>
    <col min="14828" max="14828" width="8.85546875" style="23" customWidth="1"/>
    <col min="14829" max="14829" width="0" style="23" hidden="1" customWidth="1"/>
    <col min="14830" max="14830" width="30" style="23" customWidth="1"/>
    <col min="14831" max="14831" width="9.140625" style="23"/>
    <col min="14832" max="14832" width="11.85546875" style="23" customWidth="1"/>
    <col min="14833" max="14833" width="9.140625" style="23"/>
    <col min="14834" max="14834" width="10.85546875" style="23" bestFit="1" customWidth="1"/>
    <col min="14835" max="15083" width="9.140625" style="23"/>
    <col min="15084" max="15084" width="8.85546875" style="23" customWidth="1"/>
    <col min="15085" max="15085" width="0" style="23" hidden="1" customWidth="1"/>
    <col min="15086" max="15086" width="30" style="23" customWidth="1"/>
    <col min="15087" max="15087" width="9.140625" style="23"/>
    <col min="15088" max="15088" width="11.85546875" style="23" customWidth="1"/>
    <col min="15089" max="15089" width="9.140625" style="23"/>
    <col min="15090" max="15090" width="10.85546875" style="23" bestFit="1" customWidth="1"/>
    <col min="15091" max="15339" width="9.140625" style="23"/>
    <col min="15340" max="15340" width="8.85546875" style="23" customWidth="1"/>
    <col min="15341" max="15341" width="0" style="23" hidden="1" customWidth="1"/>
    <col min="15342" max="15342" width="30" style="23" customWidth="1"/>
    <col min="15343" max="15343" width="9.140625" style="23"/>
    <col min="15344" max="15344" width="11.85546875" style="23" customWidth="1"/>
    <col min="15345" max="15345" width="9.140625" style="23"/>
    <col min="15346" max="15346" width="10.85546875" style="23" bestFit="1" customWidth="1"/>
    <col min="15347" max="15595" width="9.140625" style="23"/>
    <col min="15596" max="15596" width="8.85546875" style="23" customWidth="1"/>
    <col min="15597" max="15597" width="0" style="23" hidden="1" customWidth="1"/>
    <col min="15598" max="15598" width="30" style="23" customWidth="1"/>
    <col min="15599" max="15599" width="9.140625" style="23"/>
    <col min="15600" max="15600" width="11.85546875" style="23" customWidth="1"/>
    <col min="15601" max="15601" width="9.140625" style="23"/>
    <col min="15602" max="15602" width="10.85546875" style="23" bestFit="1" customWidth="1"/>
    <col min="15603" max="15851" width="9.140625" style="23"/>
    <col min="15852" max="15852" width="8.85546875" style="23" customWidth="1"/>
    <col min="15853" max="15853" width="0" style="23" hidden="1" customWidth="1"/>
    <col min="15854" max="15854" width="30" style="23" customWidth="1"/>
    <col min="15855" max="15855" width="9.140625" style="23"/>
    <col min="15856" max="15856" width="11.85546875" style="23" customWidth="1"/>
    <col min="15857" max="15857" width="9.140625" style="23"/>
    <col min="15858" max="15858" width="10.85546875" style="23" bestFit="1" customWidth="1"/>
    <col min="15859" max="16107" width="9.140625" style="23"/>
    <col min="16108" max="16108" width="8.85546875" style="23" customWidth="1"/>
    <col min="16109" max="16109" width="0" style="23" hidden="1" customWidth="1"/>
    <col min="16110" max="16110" width="30" style="23" customWidth="1"/>
    <col min="16111" max="16111" width="9.140625" style="23"/>
    <col min="16112" max="16112" width="11.85546875" style="23" customWidth="1"/>
    <col min="16113" max="16113" width="9.140625" style="23"/>
    <col min="16114" max="16114" width="10.85546875" style="23" bestFit="1" customWidth="1"/>
    <col min="16115" max="16384" width="9.140625" style="23"/>
  </cols>
  <sheetData>
    <row r="2" spans="1:13" ht="15.75" x14ac:dyDescent="0.25">
      <c r="A2" s="21" t="s">
        <v>197</v>
      </c>
    </row>
    <row r="3" spans="1:13" ht="15.75" x14ac:dyDescent="0.25">
      <c r="A3" s="21"/>
    </row>
    <row r="4" spans="1:13" ht="34.5" x14ac:dyDescent="0.3">
      <c r="E4" s="84" t="s">
        <v>196</v>
      </c>
    </row>
    <row r="5" spans="1:13" ht="38.25" x14ac:dyDescent="0.2">
      <c r="A5" s="24" t="s">
        <v>61</v>
      </c>
      <c r="B5" s="25" t="s">
        <v>62</v>
      </c>
      <c r="C5" s="25" t="s">
        <v>63</v>
      </c>
      <c r="D5" s="26" t="s">
        <v>44</v>
      </c>
      <c r="E5" s="85" t="s">
        <v>98</v>
      </c>
      <c r="G5" s="224" t="s">
        <v>96</v>
      </c>
      <c r="H5" s="224" t="s">
        <v>199</v>
      </c>
      <c r="I5" s="225" t="s">
        <v>97</v>
      </c>
      <c r="K5" s="227" t="s">
        <v>200</v>
      </c>
      <c r="M5" s="229" t="s">
        <v>198</v>
      </c>
    </row>
    <row r="6" spans="1:13" x14ac:dyDescent="0.2">
      <c r="A6" s="24"/>
      <c r="B6" s="25"/>
      <c r="C6" s="25"/>
    </row>
    <row r="7" spans="1:13" ht="15" x14ac:dyDescent="0.25">
      <c r="A7" s="19">
        <v>7937</v>
      </c>
      <c r="B7" s="23" t="s">
        <v>64</v>
      </c>
      <c r="C7" s="23" t="s">
        <v>45</v>
      </c>
      <c r="D7" s="22">
        <v>1</v>
      </c>
      <c r="E7" s="86">
        <v>142869</v>
      </c>
      <c r="G7" s="226">
        <f>E7*0.1105</f>
        <v>15787.0245</v>
      </c>
      <c r="H7" s="226">
        <f>E7*0.1</f>
        <v>14286.900000000001</v>
      </c>
      <c r="I7" s="87">
        <f>SUM(E7:H7)</f>
        <v>172942.92449999999</v>
      </c>
      <c r="K7" s="228">
        <f>I7/215</f>
        <v>804.3856953488372</v>
      </c>
      <c r="M7" s="230">
        <f t="shared" ref="M7:M12" si="0">K7/8</f>
        <v>100.54821191860465</v>
      </c>
    </row>
    <row r="8" spans="1:13" ht="15" x14ac:dyDescent="0.25">
      <c r="A8" s="19">
        <v>7937</v>
      </c>
      <c r="B8" s="23" t="s">
        <v>64</v>
      </c>
      <c r="C8" s="23" t="s">
        <v>45</v>
      </c>
      <c r="D8" s="22">
        <v>2</v>
      </c>
      <c r="E8" s="86">
        <v>151016</v>
      </c>
      <c r="G8" s="226">
        <f t="shared" ref="G8:G12" si="1">E8*0.1105</f>
        <v>16687.268</v>
      </c>
      <c r="H8" s="226">
        <f t="shared" ref="H8:H12" si="2">E8*0.1</f>
        <v>15101.6</v>
      </c>
      <c r="I8" s="87">
        <f t="shared" ref="I8:I12" si="3">SUM(E8:H8)</f>
        <v>182804.86800000002</v>
      </c>
      <c r="K8" s="228">
        <f t="shared" ref="K8:K12" si="4">I8/215</f>
        <v>850.25520000000006</v>
      </c>
      <c r="M8" s="230">
        <f t="shared" si="0"/>
        <v>106.28190000000001</v>
      </c>
    </row>
    <row r="9" spans="1:13" ht="15" x14ac:dyDescent="0.25">
      <c r="A9" s="19">
        <v>7937</v>
      </c>
      <c r="B9" s="23" t="s">
        <v>64</v>
      </c>
      <c r="C9" s="23" t="s">
        <v>45</v>
      </c>
      <c r="D9" s="22">
        <v>3</v>
      </c>
      <c r="E9" s="86">
        <v>159163</v>
      </c>
      <c r="G9" s="226">
        <f t="shared" si="1"/>
        <v>17587.511500000001</v>
      </c>
      <c r="H9" s="226">
        <f t="shared" si="2"/>
        <v>15916.300000000001</v>
      </c>
      <c r="I9" s="87">
        <f t="shared" si="3"/>
        <v>192666.81149999998</v>
      </c>
      <c r="K9" s="228">
        <f t="shared" si="4"/>
        <v>896.12470465116269</v>
      </c>
      <c r="M9" s="230">
        <f t="shared" si="0"/>
        <v>112.01558808139534</v>
      </c>
    </row>
    <row r="10" spans="1:13" ht="15" x14ac:dyDescent="0.25">
      <c r="A10" s="19">
        <v>7937</v>
      </c>
      <c r="B10" s="23" t="s">
        <v>64</v>
      </c>
      <c r="C10" s="23" t="s">
        <v>45</v>
      </c>
      <c r="D10" s="22">
        <v>4</v>
      </c>
      <c r="E10" s="86">
        <v>167309</v>
      </c>
      <c r="G10" s="226">
        <f t="shared" si="1"/>
        <v>18487.644499999999</v>
      </c>
      <c r="H10" s="226">
        <f t="shared" si="2"/>
        <v>16730.900000000001</v>
      </c>
      <c r="I10" s="87">
        <f t="shared" si="3"/>
        <v>202527.54449999999</v>
      </c>
      <c r="K10" s="228">
        <f t="shared" si="4"/>
        <v>941.98857906976741</v>
      </c>
      <c r="M10" s="230">
        <f t="shared" si="0"/>
        <v>117.74857238372093</v>
      </c>
    </row>
    <row r="11" spans="1:13" ht="15" x14ac:dyDescent="0.25">
      <c r="A11" s="19">
        <v>7937</v>
      </c>
      <c r="B11" s="23" t="s">
        <v>64</v>
      </c>
      <c r="C11" s="23" t="s">
        <v>45</v>
      </c>
      <c r="D11" s="22">
        <v>5</v>
      </c>
      <c r="E11" s="86">
        <v>175456</v>
      </c>
      <c r="G11" s="226">
        <f t="shared" si="1"/>
        <v>19387.887999999999</v>
      </c>
      <c r="H11" s="226">
        <f t="shared" si="2"/>
        <v>17545.600000000002</v>
      </c>
      <c r="I11" s="87">
        <f t="shared" si="3"/>
        <v>212389.48800000001</v>
      </c>
      <c r="K11" s="228">
        <f t="shared" si="4"/>
        <v>987.85808372093027</v>
      </c>
      <c r="M11" s="230">
        <f t="shared" si="0"/>
        <v>123.48226046511628</v>
      </c>
    </row>
    <row r="12" spans="1:13" ht="15" x14ac:dyDescent="0.25">
      <c r="A12" s="19">
        <v>7937</v>
      </c>
      <c r="B12" s="23" t="s">
        <v>64</v>
      </c>
      <c r="C12" s="23" t="s">
        <v>45</v>
      </c>
      <c r="D12" s="22">
        <v>6</v>
      </c>
      <c r="E12" s="86">
        <v>180621</v>
      </c>
      <c r="G12" s="226">
        <f t="shared" si="1"/>
        <v>19958.620500000001</v>
      </c>
      <c r="H12" s="226">
        <f t="shared" si="2"/>
        <v>18062.100000000002</v>
      </c>
      <c r="I12" s="87">
        <f t="shared" si="3"/>
        <v>218641.7205</v>
      </c>
      <c r="K12" s="228">
        <f t="shared" si="4"/>
        <v>1016.938234883721</v>
      </c>
      <c r="M12" s="230">
        <f t="shared" si="0"/>
        <v>127.11727936046512</v>
      </c>
    </row>
    <row r="13" spans="1:13" x14ac:dyDescent="0.2">
      <c r="B13" s="23"/>
      <c r="C13" s="23"/>
    </row>
    <row r="15" spans="1:13" ht="15" x14ac:dyDescent="0.25">
      <c r="A15" s="19">
        <v>7941</v>
      </c>
      <c r="B15" s="20" t="s">
        <v>65</v>
      </c>
      <c r="C15" s="20" t="s">
        <v>46</v>
      </c>
      <c r="D15" s="22">
        <v>1</v>
      </c>
      <c r="E15" s="86">
        <v>83339</v>
      </c>
      <c r="G15" s="226">
        <f t="shared" ref="G15:G22" si="5">E15*0.1105</f>
        <v>9208.9595000000008</v>
      </c>
      <c r="H15" s="226">
        <f t="shared" ref="H15:H22" si="6">E15*0.1</f>
        <v>8333.9</v>
      </c>
      <c r="I15" s="87">
        <f t="shared" ref="I15:I22" si="7">SUM(E15:H15)</f>
        <v>100881.85949999999</v>
      </c>
      <c r="K15" s="228">
        <f t="shared" ref="K15:K22" si="8">I15/215</f>
        <v>469.21795116279065</v>
      </c>
      <c r="M15" s="230">
        <f t="shared" ref="M15:M22" si="9">K15/8</f>
        <v>58.652243895348832</v>
      </c>
    </row>
    <row r="16" spans="1:13" ht="15" x14ac:dyDescent="0.25">
      <c r="A16" s="19">
        <v>7941</v>
      </c>
      <c r="B16" s="20" t="s">
        <v>65</v>
      </c>
      <c r="C16" s="20" t="s">
        <v>46</v>
      </c>
      <c r="D16" s="22">
        <v>2</v>
      </c>
      <c r="E16" s="86">
        <v>88269</v>
      </c>
      <c r="G16" s="226">
        <f t="shared" si="5"/>
        <v>9753.7245000000003</v>
      </c>
      <c r="H16" s="226">
        <f t="shared" si="6"/>
        <v>8826.9</v>
      </c>
      <c r="I16" s="87">
        <f t="shared" si="7"/>
        <v>106849.62449999999</v>
      </c>
      <c r="K16" s="228">
        <f t="shared" si="8"/>
        <v>496.97499767441855</v>
      </c>
      <c r="M16" s="230">
        <f t="shared" si="9"/>
        <v>62.121874709302318</v>
      </c>
    </row>
    <row r="17" spans="1:13" ht="15" x14ac:dyDescent="0.25">
      <c r="A17" s="19">
        <v>7941</v>
      </c>
      <c r="B17" s="20" t="s">
        <v>65</v>
      </c>
      <c r="C17" s="20" t="s">
        <v>46</v>
      </c>
      <c r="D17" s="22">
        <v>3</v>
      </c>
      <c r="E17" s="86">
        <v>93187</v>
      </c>
      <c r="G17" s="226">
        <f t="shared" si="5"/>
        <v>10297.163500000001</v>
      </c>
      <c r="H17" s="226">
        <f t="shared" si="6"/>
        <v>9318.7000000000007</v>
      </c>
      <c r="I17" s="87">
        <f t="shared" si="7"/>
        <v>112802.86349999999</v>
      </c>
      <c r="K17" s="228">
        <f t="shared" si="8"/>
        <v>524.66448139534884</v>
      </c>
      <c r="M17" s="230">
        <f t="shared" si="9"/>
        <v>65.583060174418605</v>
      </c>
    </row>
    <row r="18" spans="1:13" ht="15" x14ac:dyDescent="0.25">
      <c r="A18" s="19">
        <v>7941</v>
      </c>
      <c r="B18" s="20" t="s">
        <v>65</v>
      </c>
      <c r="C18" s="20" t="s">
        <v>46</v>
      </c>
      <c r="D18" s="22">
        <v>4</v>
      </c>
      <c r="E18" s="86">
        <v>98080</v>
      </c>
      <c r="G18" s="226">
        <f t="shared" si="5"/>
        <v>10837.84</v>
      </c>
      <c r="H18" s="226">
        <f t="shared" si="6"/>
        <v>9808</v>
      </c>
      <c r="I18" s="87">
        <f t="shared" si="7"/>
        <v>118725.84</v>
      </c>
      <c r="K18" s="228">
        <f t="shared" si="8"/>
        <v>552.21320930232559</v>
      </c>
      <c r="M18" s="230">
        <f t="shared" si="9"/>
        <v>69.026651162790699</v>
      </c>
    </row>
    <row r="19" spans="1:13" ht="15" x14ac:dyDescent="0.25">
      <c r="A19" s="19">
        <v>7941</v>
      </c>
      <c r="B19" s="20" t="s">
        <v>65</v>
      </c>
      <c r="C19" s="20" t="s">
        <v>46</v>
      </c>
      <c r="D19" s="22">
        <v>5</v>
      </c>
      <c r="E19" s="86">
        <v>102989</v>
      </c>
      <c r="G19" s="226">
        <f t="shared" si="5"/>
        <v>11380.2845</v>
      </c>
      <c r="H19" s="226">
        <f t="shared" si="6"/>
        <v>10298.900000000001</v>
      </c>
      <c r="I19" s="87">
        <f t="shared" si="7"/>
        <v>124668.1845</v>
      </c>
      <c r="K19" s="228">
        <f t="shared" si="8"/>
        <v>579.85202093023258</v>
      </c>
      <c r="M19" s="230">
        <f t="shared" si="9"/>
        <v>72.481502616279073</v>
      </c>
    </row>
    <row r="20" spans="1:13" ht="15" x14ac:dyDescent="0.25">
      <c r="A20" s="19">
        <v>7941</v>
      </c>
      <c r="B20" s="20" t="s">
        <v>65</v>
      </c>
      <c r="C20" s="20" t="s">
        <v>46</v>
      </c>
      <c r="D20" s="22">
        <v>6</v>
      </c>
      <c r="E20" s="86">
        <v>107911</v>
      </c>
      <c r="G20" s="226">
        <f t="shared" si="5"/>
        <v>11924.165500000001</v>
      </c>
      <c r="H20" s="226">
        <f t="shared" si="6"/>
        <v>10791.1</v>
      </c>
      <c r="I20" s="87">
        <f t="shared" si="7"/>
        <v>130626.26550000001</v>
      </c>
      <c r="K20" s="228">
        <f t="shared" si="8"/>
        <v>607.56402558139541</v>
      </c>
      <c r="M20" s="230">
        <f t="shared" si="9"/>
        <v>75.945503197674427</v>
      </c>
    </row>
    <row r="21" spans="1:13" ht="15" x14ac:dyDescent="0.25">
      <c r="A21" s="19">
        <v>7941</v>
      </c>
      <c r="B21" s="20" t="s">
        <v>65</v>
      </c>
      <c r="C21" s="20" t="s">
        <v>46</v>
      </c>
      <c r="D21" s="22">
        <v>7</v>
      </c>
      <c r="E21" s="86">
        <v>112814</v>
      </c>
      <c r="G21" s="226">
        <f t="shared" si="5"/>
        <v>12465.947</v>
      </c>
      <c r="H21" s="226">
        <f t="shared" si="6"/>
        <v>11281.400000000001</v>
      </c>
      <c r="I21" s="87">
        <f t="shared" si="7"/>
        <v>136561.34700000001</v>
      </c>
      <c r="K21" s="228">
        <f t="shared" si="8"/>
        <v>635.16905581395349</v>
      </c>
      <c r="M21" s="230">
        <f t="shared" si="9"/>
        <v>79.396131976744186</v>
      </c>
    </row>
    <row r="22" spans="1:13" ht="15" x14ac:dyDescent="0.25">
      <c r="A22" s="19">
        <v>7941</v>
      </c>
      <c r="B22" s="20" t="s">
        <v>65</v>
      </c>
      <c r="C22" s="20" t="s">
        <v>46</v>
      </c>
      <c r="D22" s="22">
        <v>8</v>
      </c>
      <c r="E22" s="86">
        <v>117693</v>
      </c>
      <c r="G22" s="226">
        <f t="shared" si="5"/>
        <v>13005.076499999999</v>
      </c>
      <c r="H22" s="226">
        <f t="shared" si="6"/>
        <v>11769.300000000001</v>
      </c>
      <c r="I22" s="87">
        <f t="shared" si="7"/>
        <v>142467.37649999998</v>
      </c>
      <c r="K22" s="228">
        <f t="shared" si="8"/>
        <v>662.63896046511616</v>
      </c>
      <c r="M22" s="230">
        <f t="shared" si="9"/>
        <v>82.82987005813952</v>
      </c>
    </row>
    <row r="24" spans="1:13" ht="15" x14ac:dyDescent="0.25">
      <c r="A24" s="19">
        <v>7943</v>
      </c>
      <c r="B24" s="20" t="s">
        <v>66</v>
      </c>
      <c r="C24" s="20" t="s">
        <v>47</v>
      </c>
      <c r="D24" s="22">
        <v>1</v>
      </c>
      <c r="E24" s="86">
        <v>64112</v>
      </c>
      <c r="G24" s="226">
        <f t="shared" ref="G24:G30" si="10">E24*0.1105</f>
        <v>7084.3760000000002</v>
      </c>
      <c r="H24" s="226">
        <f t="shared" ref="H24:H30" si="11">E24*0.1</f>
        <v>6411.2000000000007</v>
      </c>
      <c r="I24" s="87">
        <f t="shared" ref="I24:I30" si="12">SUM(E24:H24)</f>
        <v>77607.576000000001</v>
      </c>
      <c r="K24" s="228">
        <f>I24/215</f>
        <v>360.96546976744185</v>
      </c>
      <c r="M24" s="230">
        <f>K24/8</f>
        <v>45.120683720930231</v>
      </c>
    </row>
    <row r="25" spans="1:13" ht="15" x14ac:dyDescent="0.25">
      <c r="A25" s="19">
        <v>7943</v>
      </c>
      <c r="B25" s="20" t="s">
        <v>66</v>
      </c>
      <c r="C25" s="20" t="s">
        <v>47</v>
      </c>
      <c r="D25" s="22">
        <v>2</v>
      </c>
      <c r="E25" s="86">
        <v>66304</v>
      </c>
      <c r="G25" s="226">
        <f t="shared" si="10"/>
        <v>7326.5919999999996</v>
      </c>
      <c r="H25" s="226">
        <f t="shared" si="11"/>
        <v>6630.4000000000005</v>
      </c>
      <c r="I25" s="87">
        <f t="shared" si="12"/>
        <v>80260.991999999998</v>
      </c>
      <c r="K25" s="228">
        <f t="shared" ref="K25:K30" si="13">I25/215</f>
        <v>373.30693953488372</v>
      </c>
      <c r="M25" s="230">
        <f t="shared" ref="M25:M30" si="14">K25/8</f>
        <v>46.663367441860466</v>
      </c>
    </row>
    <row r="26" spans="1:13" ht="15" x14ac:dyDescent="0.25">
      <c r="A26" s="19">
        <v>7943</v>
      </c>
      <c r="B26" s="20" t="s">
        <v>66</v>
      </c>
      <c r="C26" s="20" t="s">
        <v>47</v>
      </c>
      <c r="D26" s="22">
        <v>3</v>
      </c>
      <c r="E26" s="86">
        <v>78043</v>
      </c>
      <c r="G26" s="226">
        <f t="shared" si="10"/>
        <v>8623.7515000000003</v>
      </c>
      <c r="H26" s="226">
        <f t="shared" si="11"/>
        <v>7804.3</v>
      </c>
      <c r="I26" s="87">
        <f t="shared" si="12"/>
        <v>94471.051500000001</v>
      </c>
      <c r="K26" s="228">
        <f t="shared" si="13"/>
        <v>439.40023953488372</v>
      </c>
      <c r="M26" s="230">
        <f t="shared" si="14"/>
        <v>54.925029941860465</v>
      </c>
    </row>
    <row r="27" spans="1:13" ht="15" x14ac:dyDescent="0.25">
      <c r="A27" s="19">
        <v>7943</v>
      </c>
      <c r="B27" s="20" t="s">
        <v>66</v>
      </c>
      <c r="C27" s="20" t="s">
        <v>47</v>
      </c>
      <c r="D27" s="22">
        <v>4</v>
      </c>
      <c r="E27" s="86">
        <v>82928</v>
      </c>
      <c r="G27" s="226">
        <f t="shared" si="10"/>
        <v>9163.5439999999999</v>
      </c>
      <c r="H27" s="226">
        <f t="shared" si="11"/>
        <v>8292.8000000000011</v>
      </c>
      <c r="I27" s="87">
        <f t="shared" si="12"/>
        <v>100384.344</v>
      </c>
      <c r="K27" s="228">
        <f t="shared" si="13"/>
        <v>466.90392558139536</v>
      </c>
      <c r="M27" s="230">
        <f t="shared" si="14"/>
        <v>58.362990697674419</v>
      </c>
    </row>
    <row r="28" spans="1:13" ht="15" x14ac:dyDescent="0.25">
      <c r="A28" s="19">
        <v>7943</v>
      </c>
      <c r="B28" s="20" t="s">
        <v>66</v>
      </c>
      <c r="C28" s="20" t="s">
        <v>47</v>
      </c>
      <c r="D28" s="22">
        <v>5</v>
      </c>
      <c r="E28" s="86">
        <v>89135</v>
      </c>
      <c r="G28" s="226">
        <f t="shared" si="10"/>
        <v>9849.4174999999996</v>
      </c>
      <c r="H28" s="226">
        <f t="shared" si="11"/>
        <v>8913.5</v>
      </c>
      <c r="I28" s="87">
        <f t="shared" si="12"/>
        <v>107897.9175</v>
      </c>
      <c r="K28" s="228">
        <f t="shared" si="13"/>
        <v>501.85077906976744</v>
      </c>
      <c r="M28" s="230">
        <f t="shared" si="14"/>
        <v>62.73134738372093</v>
      </c>
    </row>
    <row r="29" spans="1:13" ht="15" x14ac:dyDescent="0.25">
      <c r="A29" s="19">
        <v>7943</v>
      </c>
      <c r="B29" s="20" t="s">
        <v>66</v>
      </c>
      <c r="C29" s="20" t="s">
        <v>47</v>
      </c>
      <c r="D29" s="22">
        <v>6</v>
      </c>
      <c r="E29" s="86">
        <v>95338</v>
      </c>
      <c r="G29" s="226">
        <f t="shared" si="10"/>
        <v>10534.849</v>
      </c>
      <c r="H29" s="226">
        <f t="shared" si="11"/>
        <v>9533.8000000000011</v>
      </c>
      <c r="I29" s="87">
        <f t="shared" si="12"/>
        <v>115406.649</v>
      </c>
      <c r="K29" s="228">
        <f t="shared" si="13"/>
        <v>536.77511162790699</v>
      </c>
      <c r="M29" s="230">
        <f t="shared" si="14"/>
        <v>67.096888953488374</v>
      </c>
    </row>
    <row r="30" spans="1:13" ht="15" x14ac:dyDescent="0.25">
      <c r="A30" s="19">
        <v>7943</v>
      </c>
      <c r="B30" s="20" t="s">
        <v>66</v>
      </c>
      <c r="C30" s="20" t="s">
        <v>47</v>
      </c>
      <c r="D30" s="22">
        <v>7</v>
      </c>
      <c r="E30" s="86">
        <v>101524</v>
      </c>
      <c r="G30" s="226">
        <f t="shared" si="10"/>
        <v>11218.402</v>
      </c>
      <c r="H30" s="226">
        <f t="shared" si="11"/>
        <v>10152.400000000001</v>
      </c>
      <c r="I30" s="87">
        <f t="shared" si="12"/>
        <v>122894.802</v>
      </c>
      <c r="K30" s="228">
        <f t="shared" si="13"/>
        <v>571.60373023255818</v>
      </c>
      <c r="M30" s="230">
        <f t="shared" si="14"/>
        <v>71.450466279069772</v>
      </c>
    </row>
    <row r="31" spans="1:13" x14ac:dyDescent="0.2">
      <c r="E31" s="20"/>
      <c r="G31" s="226"/>
      <c r="H31" s="226"/>
    </row>
    <row r="32" spans="1:13" ht="15" x14ac:dyDescent="0.25">
      <c r="A32" s="19">
        <v>7944</v>
      </c>
      <c r="B32" s="23" t="s">
        <v>67</v>
      </c>
      <c r="C32" s="20" t="s">
        <v>68</v>
      </c>
      <c r="D32" s="22">
        <v>1</v>
      </c>
      <c r="E32" s="86">
        <v>41682</v>
      </c>
      <c r="G32" s="226">
        <f t="shared" ref="G32:G45" si="15">E32*0.1105</f>
        <v>4605.8609999999999</v>
      </c>
      <c r="H32" s="226">
        <f t="shared" ref="H32:H45" si="16">E32*0.1</f>
        <v>4168.2</v>
      </c>
      <c r="I32" s="87">
        <f t="shared" ref="I32:I45" si="17">SUM(E32:H32)</f>
        <v>50456.060999999994</v>
      </c>
      <c r="K32" s="228">
        <f t="shared" ref="K32:K45" si="18">I32/215</f>
        <v>234.67935348837207</v>
      </c>
      <c r="M32" s="230">
        <f t="shared" ref="M32:M45" si="19">K32/8</f>
        <v>29.334919186046509</v>
      </c>
    </row>
    <row r="33" spans="1:13" ht="15" x14ac:dyDescent="0.25">
      <c r="A33" s="19">
        <v>7944</v>
      </c>
      <c r="B33" s="23" t="s">
        <v>67</v>
      </c>
      <c r="C33" s="20" t="s">
        <v>68</v>
      </c>
      <c r="D33" s="22">
        <v>2</v>
      </c>
      <c r="E33" s="86">
        <v>43853</v>
      </c>
      <c r="G33" s="226">
        <f t="shared" si="15"/>
        <v>4845.7565000000004</v>
      </c>
      <c r="H33" s="226">
        <f t="shared" si="16"/>
        <v>4385.3</v>
      </c>
      <c r="I33" s="87">
        <f t="shared" si="17"/>
        <v>53084.056500000006</v>
      </c>
      <c r="K33" s="228">
        <f t="shared" si="18"/>
        <v>246.90258837209305</v>
      </c>
      <c r="M33" s="230">
        <f t="shared" si="19"/>
        <v>30.862823546511631</v>
      </c>
    </row>
    <row r="34" spans="1:13" ht="15" x14ac:dyDescent="0.25">
      <c r="A34" s="19">
        <v>7944</v>
      </c>
      <c r="B34" s="23" t="s">
        <v>67</v>
      </c>
      <c r="C34" s="20" t="s">
        <v>68</v>
      </c>
      <c r="D34" s="22">
        <v>3</v>
      </c>
      <c r="E34" s="86">
        <v>45695</v>
      </c>
      <c r="G34" s="226">
        <f t="shared" si="15"/>
        <v>5049.2974999999997</v>
      </c>
      <c r="H34" s="226">
        <f t="shared" si="16"/>
        <v>4569.5</v>
      </c>
      <c r="I34" s="87">
        <f t="shared" si="17"/>
        <v>55313.797500000001</v>
      </c>
      <c r="K34" s="228">
        <f t="shared" si="18"/>
        <v>257.27347674418604</v>
      </c>
      <c r="M34" s="230">
        <f t="shared" si="19"/>
        <v>32.159184593023255</v>
      </c>
    </row>
    <row r="35" spans="1:13" ht="15" x14ac:dyDescent="0.25">
      <c r="A35" s="19">
        <v>7944</v>
      </c>
      <c r="B35" s="23" t="s">
        <v>67</v>
      </c>
      <c r="C35" s="20" t="s">
        <v>68</v>
      </c>
      <c r="D35" s="22">
        <v>4</v>
      </c>
      <c r="E35" s="86">
        <v>48107</v>
      </c>
      <c r="G35" s="226">
        <f t="shared" si="15"/>
        <v>5315.8235000000004</v>
      </c>
      <c r="H35" s="226">
        <f t="shared" si="16"/>
        <v>4810.7</v>
      </c>
      <c r="I35" s="87">
        <f t="shared" si="17"/>
        <v>58233.523499999996</v>
      </c>
      <c r="K35" s="228">
        <f t="shared" si="18"/>
        <v>270.85359767441861</v>
      </c>
      <c r="M35" s="230">
        <f t="shared" si="19"/>
        <v>33.856699709302326</v>
      </c>
    </row>
    <row r="36" spans="1:13" ht="15" x14ac:dyDescent="0.25">
      <c r="A36" s="19">
        <v>7944</v>
      </c>
      <c r="B36" s="23" t="s">
        <v>67</v>
      </c>
      <c r="C36" s="20" t="s">
        <v>68</v>
      </c>
      <c r="D36" s="22">
        <v>5</v>
      </c>
      <c r="E36" s="86">
        <v>50576</v>
      </c>
      <c r="G36" s="226">
        <f t="shared" si="15"/>
        <v>5588.6480000000001</v>
      </c>
      <c r="H36" s="226">
        <f t="shared" si="16"/>
        <v>5057.6000000000004</v>
      </c>
      <c r="I36" s="87">
        <f t="shared" si="17"/>
        <v>61222.248</v>
      </c>
      <c r="K36" s="228">
        <f t="shared" si="18"/>
        <v>284.75464186046514</v>
      </c>
      <c r="M36" s="230">
        <f t="shared" si="19"/>
        <v>35.594330232558143</v>
      </c>
    </row>
    <row r="37" spans="1:13" ht="15" x14ac:dyDescent="0.25">
      <c r="A37" s="19">
        <v>7944</v>
      </c>
      <c r="B37" s="23" t="s">
        <v>67</v>
      </c>
      <c r="C37" s="20" t="s">
        <v>68</v>
      </c>
      <c r="D37" s="22">
        <v>6</v>
      </c>
      <c r="E37" s="86">
        <v>52720</v>
      </c>
      <c r="G37" s="226">
        <f t="shared" si="15"/>
        <v>5825.56</v>
      </c>
      <c r="H37" s="226">
        <f t="shared" si="16"/>
        <v>5272</v>
      </c>
      <c r="I37" s="87">
        <f t="shared" si="17"/>
        <v>63817.56</v>
      </c>
      <c r="K37" s="228">
        <f t="shared" si="18"/>
        <v>296.82586046511625</v>
      </c>
      <c r="M37" s="230">
        <f t="shared" si="19"/>
        <v>37.103232558139531</v>
      </c>
    </row>
    <row r="38" spans="1:13" ht="15" x14ac:dyDescent="0.25">
      <c r="A38" s="19">
        <v>7944</v>
      </c>
      <c r="B38" s="23" t="s">
        <v>67</v>
      </c>
      <c r="C38" s="20" t="s">
        <v>68</v>
      </c>
      <c r="D38" s="22">
        <v>7</v>
      </c>
      <c r="E38" s="86">
        <v>54903</v>
      </c>
      <c r="G38" s="226">
        <f t="shared" si="15"/>
        <v>6066.7815000000001</v>
      </c>
      <c r="H38" s="226">
        <f t="shared" si="16"/>
        <v>5490.3</v>
      </c>
      <c r="I38" s="87">
        <f t="shared" si="17"/>
        <v>66460.0815</v>
      </c>
      <c r="K38" s="228">
        <f t="shared" si="18"/>
        <v>309.11665813953488</v>
      </c>
      <c r="M38" s="230">
        <f t="shared" si="19"/>
        <v>38.63958226744186</v>
      </c>
    </row>
    <row r="39" spans="1:13" ht="15" x14ac:dyDescent="0.25">
      <c r="A39" s="19">
        <v>7944</v>
      </c>
      <c r="B39" s="23" t="s">
        <v>67</v>
      </c>
      <c r="C39" s="20" t="s">
        <v>68</v>
      </c>
      <c r="D39" s="22">
        <v>8</v>
      </c>
      <c r="E39" s="86">
        <v>57147</v>
      </c>
      <c r="G39" s="226">
        <f t="shared" si="15"/>
        <v>6314.7435000000005</v>
      </c>
      <c r="H39" s="226">
        <f t="shared" si="16"/>
        <v>5714.7000000000007</v>
      </c>
      <c r="I39" s="87">
        <f t="shared" si="17"/>
        <v>69176.443499999994</v>
      </c>
      <c r="K39" s="228">
        <f t="shared" si="18"/>
        <v>321.75089999999994</v>
      </c>
      <c r="M39" s="230">
        <f t="shared" si="19"/>
        <v>40.218862499999993</v>
      </c>
    </row>
    <row r="40" spans="1:13" ht="15" x14ac:dyDescent="0.25">
      <c r="A40" s="19">
        <v>7944</v>
      </c>
      <c r="B40" s="23" t="s">
        <v>67</v>
      </c>
      <c r="C40" s="20" t="s">
        <v>68</v>
      </c>
      <c r="D40" s="22">
        <v>9</v>
      </c>
      <c r="E40" s="86">
        <v>59401</v>
      </c>
      <c r="G40" s="226">
        <f t="shared" si="15"/>
        <v>6563.8105000000005</v>
      </c>
      <c r="H40" s="226">
        <f t="shared" si="16"/>
        <v>5940.1</v>
      </c>
      <c r="I40" s="87">
        <f t="shared" si="17"/>
        <v>71904.910500000013</v>
      </c>
      <c r="K40" s="228">
        <f t="shared" si="18"/>
        <v>334.44144418604657</v>
      </c>
      <c r="M40" s="230">
        <f t="shared" si="19"/>
        <v>41.805180523255821</v>
      </c>
    </row>
    <row r="41" spans="1:13" ht="15" x14ac:dyDescent="0.25">
      <c r="A41" s="19">
        <v>7944</v>
      </c>
      <c r="B41" s="23" t="s">
        <v>67</v>
      </c>
      <c r="C41" s="20" t="s">
        <v>68</v>
      </c>
      <c r="D41" s="22">
        <v>10</v>
      </c>
      <c r="E41" s="86">
        <v>61751</v>
      </c>
      <c r="G41" s="226">
        <f t="shared" si="15"/>
        <v>6823.4854999999998</v>
      </c>
      <c r="H41" s="226">
        <f t="shared" si="16"/>
        <v>6175.1</v>
      </c>
      <c r="I41" s="87">
        <f t="shared" si="17"/>
        <v>74749.585500000001</v>
      </c>
      <c r="K41" s="228">
        <f t="shared" si="18"/>
        <v>347.67249069767445</v>
      </c>
      <c r="M41" s="230">
        <f t="shared" si="19"/>
        <v>43.459061337209306</v>
      </c>
    </row>
    <row r="42" spans="1:13" ht="15" x14ac:dyDescent="0.25">
      <c r="A42" s="19">
        <v>7944</v>
      </c>
      <c r="B42" s="23" t="s">
        <v>67</v>
      </c>
      <c r="C42" s="20" t="s">
        <v>68</v>
      </c>
      <c r="D42" s="22">
        <v>11</v>
      </c>
      <c r="E42" s="86">
        <v>64115</v>
      </c>
      <c r="G42" s="226">
        <f t="shared" si="15"/>
        <v>7084.7075000000004</v>
      </c>
      <c r="H42" s="226">
        <f t="shared" si="16"/>
        <v>6411.5</v>
      </c>
      <c r="I42" s="87">
        <f t="shared" si="17"/>
        <v>77611.207500000004</v>
      </c>
      <c r="K42" s="228">
        <f t="shared" si="18"/>
        <v>360.9823604651163</v>
      </c>
      <c r="M42" s="230">
        <f t="shared" si="19"/>
        <v>45.122795058139538</v>
      </c>
    </row>
    <row r="43" spans="1:13" ht="15" x14ac:dyDescent="0.25">
      <c r="A43" s="19">
        <v>7944</v>
      </c>
      <c r="B43" s="23" t="s">
        <v>67</v>
      </c>
      <c r="C43" s="20" t="s">
        <v>68</v>
      </c>
      <c r="D43" s="22">
        <v>12</v>
      </c>
      <c r="E43" s="86">
        <v>66456</v>
      </c>
      <c r="G43" s="226">
        <f t="shared" si="15"/>
        <v>7343.3879999999999</v>
      </c>
      <c r="H43" s="226">
        <f t="shared" si="16"/>
        <v>6645.6</v>
      </c>
      <c r="I43" s="87">
        <f t="shared" si="17"/>
        <v>80444.988000000012</v>
      </c>
      <c r="K43" s="228">
        <f t="shared" si="18"/>
        <v>374.16273488372099</v>
      </c>
      <c r="M43" s="230">
        <f t="shared" si="19"/>
        <v>46.770341860465123</v>
      </c>
    </row>
    <row r="44" spans="1:13" ht="15" x14ac:dyDescent="0.25">
      <c r="A44" s="19">
        <v>7944</v>
      </c>
      <c r="B44" s="23" t="s">
        <v>67</v>
      </c>
      <c r="C44" s="20" t="s">
        <v>68</v>
      </c>
      <c r="D44" s="22">
        <v>13</v>
      </c>
      <c r="E44" s="86">
        <v>68927</v>
      </c>
      <c r="G44" s="226">
        <f t="shared" si="15"/>
        <v>7616.4335000000001</v>
      </c>
      <c r="H44" s="226">
        <f t="shared" si="16"/>
        <v>6892.7000000000007</v>
      </c>
      <c r="I44" s="87">
        <f t="shared" si="17"/>
        <v>83436.133499999996</v>
      </c>
      <c r="K44" s="228">
        <f t="shared" si="18"/>
        <v>388.07503953488373</v>
      </c>
      <c r="M44" s="230">
        <f t="shared" si="19"/>
        <v>48.509379941860466</v>
      </c>
    </row>
    <row r="45" spans="1:13" ht="15" x14ac:dyDescent="0.25">
      <c r="A45" s="19">
        <v>7944</v>
      </c>
      <c r="B45" s="23" t="s">
        <v>67</v>
      </c>
      <c r="C45" s="20" t="s">
        <v>68</v>
      </c>
      <c r="D45" s="22">
        <v>14</v>
      </c>
      <c r="E45" s="86">
        <v>71284</v>
      </c>
      <c r="G45" s="226">
        <f t="shared" si="15"/>
        <v>7876.8820000000005</v>
      </c>
      <c r="H45" s="226">
        <f t="shared" si="16"/>
        <v>7128.4000000000005</v>
      </c>
      <c r="I45" s="87">
        <f t="shared" si="17"/>
        <v>86289.281999999992</v>
      </c>
      <c r="K45" s="228">
        <f t="shared" si="18"/>
        <v>401.3454976744186</v>
      </c>
      <c r="M45" s="230">
        <f t="shared" si="19"/>
        <v>50.168187209302324</v>
      </c>
    </row>
    <row r="46" spans="1:13" x14ac:dyDescent="0.2">
      <c r="B46" s="23"/>
      <c r="E46" s="48"/>
    </row>
    <row r="51" spans="3:3" x14ac:dyDescent="0.2">
      <c r="C51" s="83" t="s">
        <v>201</v>
      </c>
    </row>
    <row r="53" spans="3:3" x14ac:dyDescent="0.2">
      <c r="C53" s="23" t="s">
        <v>202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3EA00-8422-4213-900E-A79219C21E02}">
  <dimension ref="B1:Q23"/>
  <sheetViews>
    <sheetView workbookViewId="0">
      <selection activeCell="I33" sqref="I33"/>
    </sheetView>
  </sheetViews>
  <sheetFormatPr defaultColWidth="11.42578125" defaultRowHeight="12.75" x14ac:dyDescent="0.2"/>
  <cols>
    <col min="1" max="1" width="4.28515625" customWidth="1"/>
    <col min="2" max="2" width="14.7109375" customWidth="1"/>
    <col min="3" max="9" width="13" customWidth="1"/>
    <col min="10" max="10" width="29" customWidth="1"/>
    <col min="255" max="255" width="4.28515625" customWidth="1"/>
    <col min="256" max="256" width="14.7109375" customWidth="1"/>
    <col min="266" max="266" width="29" customWidth="1"/>
    <col min="511" max="511" width="4.28515625" customWidth="1"/>
    <col min="512" max="512" width="14.7109375" customWidth="1"/>
    <col min="522" max="522" width="29" customWidth="1"/>
    <col min="767" max="767" width="4.28515625" customWidth="1"/>
    <col min="768" max="768" width="14.7109375" customWidth="1"/>
    <col min="778" max="778" width="29" customWidth="1"/>
    <col min="1023" max="1023" width="4.28515625" customWidth="1"/>
    <col min="1024" max="1024" width="14.7109375" customWidth="1"/>
    <col min="1034" max="1034" width="29" customWidth="1"/>
    <col min="1279" max="1279" width="4.28515625" customWidth="1"/>
    <col min="1280" max="1280" width="14.7109375" customWidth="1"/>
    <col min="1290" max="1290" width="29" customWidth="1"/>
    <col min="1535" max="1535" width="4.28515625" customWidth="1"/>
    <col min="1536" max="1536" width="14.7109375" customWidth="1"/>
    <col min="1546" max="1546" width="29" customWidth="1"/>
    <col min="1791" max="1791" width="4.28515625" customWidth="1"/>
    <col min="1792" max="1792" width="14.7109375" customWidth="1"/>
    <col min="1802" max="1802" width="29" customWidth="1"/>
    <col min="2047" max="2047" width="4.28515625" customWidth="1"/>
    <col min="2048" max="2048" width="14.7109375" customWidth="1"/>
    <col min="2058" max="2058" width="29" customWidth="1"/>
    <col min="2303" max="2303" width="4.28515625" customWidth="1"/>
    <col min="2304" max="2304" width="14.7109375" customWidth="1"/>
    <col min="2314" max="2314" width="29" customWidth="1"/>
    <col min="2559" max="2559" width="4.28515625" customWidth="1"/>
    <col min="2560" max="2560" width="14.7109375" customWidth="1"/>
    <col min="2570" max="2570" width="29" customWidth="1"/>
    <col min="2815" max="2815" width="4.28515625" customWidth="1"/>
    <col min="2816" max="2816" width="14.7109375" customWidth="1"/>
    <col min="2826" max="2826" width="29" customWidth="1"/>
    <col min="3071" max="3071" width="4.28515625" customWidth="1"/>
    <col min="3072" max="3072" width="14.7109375" customWidth="1"/>
    <col min="3082" max="3082" width="29" customWidth="1"/>
    <col min="3327" max="3327" width="4.28515625" customWidth="1"/>
    <col min="3328" max="3328" width="14.7109375" customWidth="1"/>
    <col min="3338" max="3338" width="29" customWidth="1"/>
    <col min="3583" max="3583" width="4.28515625" customWidth="1"/>
    <col min="3584" max="3584" width="14.7109375" customWidth="1"/>
    <col min="3594" max="3594" width="29" customWidth="1"/>
    <col min="3839" max="3839" width="4.28515625" customWidth="1"/>
    <col min="3840" max="3840" width="14.7109375" customWidth="1"/>
    <col min="3850" max="3850" width="29" customWidth="1"/>
    <col min="4095" max="4095" width="4.28515625" customWidth="1"/>
    <col min="4096" max="4096" width="14.7109375" customWidth="1"/>
    <col min="4106" max="4106" width="29" customWidth="1"/>
    <col min="4351" max="4351" width="4.28515625" customWidth="1"/>
    <col min="4352" max="4352" width="14.7109375" customWidth="1"/>
    <col min="4362" max="4362" width="29" customWidth="1"/>
    <col min="4607" max="4607" width="4.28515625" customWidth="1"/>
    <col min="4608" max="4608" width="14.7109375" customWidth="1"/>
    <col min="4618" max="4618" width="29" customWidth="1"/>
    <col min="4863" max="4863" width="4.28515625" customWidth="1"/>
    <col min="4864" max="4864" width="14.7109375" customWidth="1"/>
    <col min="4874" max="4874" width="29" customWidth="1"/>
    <col min="5119" max="5119" width="4.28515625" customWidth="1"/>
    <col min="5120" max="5120" width="14.7109375" customWidth="1"/>
    <col min="5130" max="5130" width="29" customWidth="1"/>
    <col min="5375" max="5375" width="4.28515625" customWidth="1"/>
    <col min="5376" max="5376" width="14.7109375" customWidth="1"/>
    <col min="5386" max="5386" width="29" customWidth="1"/>
    <col min="5631" max="5631" width="4.28515625" customWidth="1"/>
    <col min="5632" max="5632" width="14.7109375" customWidth="1"/>
    <col min="5642" max="5642" width="29" customWidth="1"/>
    <col min="5887" max="5887" width="4.28515625" customWidth="1"/>
    <col min="5888" max="5888" width="14.7109375" customWidth="1"/>
    <col min="5898" max="5898" width="29" customWidth="1"/>
    <col min="6143" max="6143" width="4.28515625" customWidth="1"/>
    <col min="6144" max="6144" width="14.7109375" customWidth="1"/>
    <col min="6154" max="6154" width="29" customWidth="1"/>
    <col min="6399" max="6399" width="4.28515625" customWidth="1"/>
    <col min="6400" max="6400" width="14.7109375" customWidth="1"/>
    <col min="6410" max="6410" width="29" customWidth="1"/>
    <col min="6655" max="6655" width="4.28515625" customWidth="1"/>
    <col min="6656" max="6656" width="14.7109375" customWidth="1"/>
    <col min="6666" max="6666" width="29" customWidth="1"/>
    <col min="6911" max="6911" width="4.28515625" customWidth="1"/>
    <col min="6912" max="6912" width="14.7109375" customWidth="1"/>
    <col min="6922" max="6922" width="29" customWidth="1"/>
    <col min="7167" max="7167" width="4.28515625" customWidth="1"/>
    <col min="7168" max="7168" width="14.7109375" customWidth="1"/>
    <col min="7178" max="7178" width="29" customWidth="1"/>
    <col min="7423" max="7423" width="4.28515625" customWidth="1"/>
    <col min="7424" max="7424" width="14.7109375" customWidth="1"/>
    <col min="7434" max="7434" width="29" customWidth="1"/>
    <col min="7679" max="7679" width="4.28515625" customWidth="1"/>
    <col min="7680" max="7680" width="14.7109375" customWidth="1"/>
    <col min="7690" max="7690" width="29" customWidth="1"/>
    <col min="7935" max="7935" width="4.28515625" customWidth="1"/>
    <col min="7936" max="7936" width="14.7109375" customWidth="1"/>
    <col min="7946" max="7946" width="29" customWidth="1"/>
    <col min="8191" max="8191" width="4.28515625" customWidth="1"/>
    <col min="8192" max="8192" width="14.7109375" customWidth="1"/>
    <col min="8202" max="8202" width="29" customWidth="1"/>
    <col min="8447" max="8447" width="4.28515625" customWidth="1"/>
    <col min="8448" max="8448" width="14.7109375" customWidth="1"/>
    <col min="8458" max="8458" width="29" customWidth="1"/>
    <col min="8703" max="8703" width="4.28515625" customWidth="1"/>
    <col min="8704" max="8704" width="14.7109375" customWidth="1"/>
    <col min="8714" max="8714" width="29" customWidth="1"/>
    <col min="8959" max="8959" width="4.28515625" customWidth="1"/>
    <col min="8960" max="8960" width="14.7109375" customWidth="1"/>
    <col min="8970" max="8970" width="29" customWidth="1"/>
    <col min="9215" max="9215" width="4.28515625" customWidth="1"/>
    <col min="9216" max="9216" width="14.7109375" customWidth="1"/>
    <col min="9226" max="9226" width="29" customWidth="1"/>
    <col min="9471" max="9471" width="4.28515625" customWidth="1"/>
    <col min="9472" max="9472" width="14.7109375" customWidth="1"/>
    <col min="9482" max="9482" width="29" customWidth="1"/>
    <col min="9727" max="9727" width="4.28515625" customWidth="1"/>
    <col min="9728" max="9728" width="14.7109375" customWidth="1"/>
    <col min="9738" max="9738" width="29" customWidth="1"/>
    <col min="9983" max="9983" width="4.28515625" customWidth="1"/>
    <col min="9984" max="9984" width="14.7109375" customWidth="1"/>
    <col min="9994" max="9994" width="29" customWidth="1"/>
    <col min="10239" max="10239" width="4.28515625" customWidth="1"/>
    <col min="10240" max="10240" width="14.7109375" customWidth="1"/>
    <col min="10250" max="10250" width="29" customWidth="1"/>
    <col min="10495" max="10495" width="4.28515625" customWidth="1"/>
    <col min="10496" max="10496" width="14.7109375" customWidth="1"/>
    <col min="10506" max="10506" width="29" customWidth="1"/>
    <col min="10751" max="10751" width="4.28515625" customWidth="1"/>
    <col min="10752" max="10752" width="14.7109375" customWidth="1"/>
    <col min="10762" max="10762" width="29" customWidth="1"/>
    <col min="11007" max="11007" width="4.28515625" customWidth="1"/>
    <col min="11008" max="11008" width="14.7109375" customWidth="1"/>
    <col min="11018" max="11018" width="29" customWidth="1"/>
    <col min="11263" max="11263" width="4.28515625" customWidth="1"/>
    <col min="11264" max="11264" width="14.7109375" customWidth="1"/>
    <col min="11274" max="11274" width="29" customWidth="1"/>
    <col min="11519" max="11519" width="4.28515625" customWidth="1"/>
    <col min="11520" max="11520" width="14.7109375" customWidth="1"/>
    <col min="11530" max="11530" width="29" customWidth="1"/>
    <col min="11775" max="11775" width="4.28515625" customWidth="1"/>
    <col min="11776" max="11776" width="14.7109375" customWidth="1"/>
    <col min="11786" max="11786" width="29" customWidth="1"/>
    <col min="12031" max="12031" width="4.28515625" customWidth="1"/>
    <col min="12032" max="12032" width="14.7109375" customWidth="1"/>
    <col min="12042" max="12042" width="29" customWidth="1"/>
    <col min="12287" max="12287" width="4.28515625" customWidth="1"/>
    <col min="12288" max="12288" width="14.7109375" customWidth="1"/>
    <col min="12298" max="12298" width="29" customWidth="1"/>
    <col min="12543" max="12543" width="4.28515625" customWidth="1"/>
    <col min="12544" max="12544" width="14.7109375" customWidth="1"/>
    <col min="12554" max="12554" width="29" customWidth="1"/>
    <col min="12799" max="12799" width="4.28515625" customWidth="1"/>
    <col min="12800" max="12800" width="14.7109375" customWidth="1"/>
    <col min="12810" max="12810" width="29" customWidth="1"/>
    <col min="13055" max="13055" width="4.28515625" customWidth="1"/>
    <col min="13056" max="13056" width="14.7109375" customWidth="1"/>
    <col min="13066" max="13066" width="29" customWidth="1"/>
    <col min="13311" max="13311" width="4.28515625" customWidth="1"/>
    <col min="13312" max="13312" width="14.7109375" customWidth="1"/>
    <col min="13322" max="13322" width="29" customWidth="1"/>
    <col min="13567" max="13567" width="4.28515625" customWidth="1"/>
    <col min="13568" max="13568" width="14.7109375" customWidth="1"/>
    <col min="13578" max="13578" width="29" customWidth="1"/>
    <col min="13823" max="13823" width="4.28515625" customWidth="1"/>
    <col min="13824" max="13824" width="14.7109375" customWidth="1"/>
    <col min="13834" max="13834" width="29" customWidth="1"/>
    <col min="14079" max="14079" width="4.28515625" customWidth="1"/>
    <col min="14080" max="14080" width="14.7109375" customWidth="1"/>
    <col min="14090" max="14090" width="29" customWidth="1"/>
    <col min="14335" max="14335" width="4.28515625" customWidth="1"/>
    <col min="14336" max="14336" width="14.7109375" customWidth="1"/>
    <col min="14346" max="14346" width="29" customWidth="1"/>
    <col min="14591" max="14591" width="4.28515625" customWidth="1"/>
    <col min="14592" max="14592" width="14.7109375" customWidth="1"/>
    <col min="14602" max="14602" width="29" customWidth="1"/>
    <col min="14847" max="14847" width="4.28515625" customWidth="1"/>
    <col min="14848" max="14848" width="14.7109375" customWidth="1"/>
    <col min="14858" max="14858" width="29" customWidth="1"/>
    <col min="15103" max="15103" width="4.28515625" customWidth="1"/>
    <col min="15104" max="15104" width="14.7109375" customWidth="1"/>
    <col min="15114" max="15114" width="29" customWidth="1"/>
    <col min="15359" max="15359" width="4.28515625" customWidth="1"/>
    <col min="15360" max="15360" width="14.7109375" customWidth="1"/>
    <col min="15370" max="15370" width="29" customWidth="1"/>
    <col min="15615" max="15615" width="4.28515625" customWidth="1"/>
    <col min="15616" max="15616" width="14.7109375" customWidth="1"/>
    <col min="15626" max="15626" width="29" customWidth="1"/>
    <col min="15871" max="15871" width="4.28515625" customWidth="1"/>
    <col min="15872" max="15872" width="14.7109375" customWidth="1"/>
    <col min="15882" max="15882" width="29" customWidth="1"/>
    <col min="16127" max="16127" width="4.28515625" customWidth="1"/>
    <col min="16128" max="16128" width="14.7109375" customWidth="1"/>
    <col min="16138" max="16138" width="29" customWidth="1"/>
  </cols>
  <sheetData>
    <row r="1" spans="2:17" ht="19.5" x14ac:dyDescent="0.3">
      <c r="B1" s="16" t="s">
        <v>37</v>
      </c>
    </row>
    <row r="3" spans="2:17" ht="15.75" x14ac:dyDescent="0.25">
      <c r="B3" s="147" t="s">
        <v>38</v>
      </c>
      <c r="C3" s="148"/>
      <c r="D3" s="148"/>
      <c r="E3" s="148"/>
      <c r="F3" s="148"/>
      <c r="G3" s="148"/>
      <c r="H3" s="148"/>
      <c r="I3" s="148"/>
      <c r="J3" s="17"/>
    </row>
    <row r="4" spans="2:17" ht="15.75" x14ac:dyDescent="0.25">
      <c r="B4" s="149"/>
      <c r="C4" s="150" t="s">
        <v>60</v>
      </c>
      <c r="D4" s="150" t="s">
        <v>99</v>
      </c>
      <c r="E4" s="150" t="s">
        <v>126</v>
      </c>
      <c r="F4" s="150" t="s">
        <v>127</v>
      </c>
      <c r="G4" s="150" t="s">
        <v>128</v>
      </c>
      <c r="H4" s="150" t="s">
        <v>129</v>
      </c>
      <c r="I4" s="150" t="s">
        <v>130</v>
      </c>
      <c r="J4" s="3"/>
      <c r="K4" s="5"/>
      <c r="L4" s="5"/>
      <c r="M4" s="5"/>
      <c r="N4" s="5"/>
      <c r="O4" s="5"/>
      <c r="P4" s="5"/>
      <c r="Q4" s="5"/>
    </row>
    <row r="5" spans="2:17" ht="15.75" x14ac:dyDescent="0.25">
      <c r="B5" s="149" t="s">
        <v>39</v>
      </c>
      <c r="C5" s="151">
        <v>8020</v>
      </c>
      <c r="D5" s="151">
        <f t="shared" ref="D5:I6" si="0">C5*1.04</f>
        <v>8340.8000000000011</v>
      </c>
      <c r="E5" s="151">
        <f t="shared" si="0"/>
        <v>8674.4320000000007</v>
      </c>
      <c r="F5" s="151">
        <f t="shared" si="0"/>
        <v>9021.4092800000017</v>
      </c>
      <c r="G5" s="151">
        <f t="shared" si="0"/>
        <v>9382.2656512000012</v>
      </c>
      <c r="H5" s="151">
        <f t="shared" si="0"/>
        <v>9757.5562772480025</v>
      </c>
      <c r="I5" s="151">
        <f t="shared" si="0"/>
        <v>10147.858528337923</v>
      </c>
      <c r="J5" s="3"/>
      <c r="K5" s="152"/>
      <c r="L5" s="152"/>
      <c r="M5" s="152"/>
      <c r="N5" s="152"/>
      <c r="O5" s="152"/>
      <c r="P5" s="152"/>
      <c r="Q5" s="152"/>
    </row>
    <row r="6" spans="2:17" ht="15.75" x14ac:dyDescent="0.25">
      <c r="B6" s="149" t="s">
        <v>40</v>
      </c>
      <c r="C6" s="153">
        <v>13730</v>
      </c>
      <c r="D6" s="151">
        <f t="shared" si="0"/>
        <v>14279.2</v>
      </c>
      <c r="E6" s="151">
        <f t="shared" si="0"/>
        <v>14850.368</v>
      </c>
      <c r="F6" s="151">
        <f t="shared" si="0"/>
        <v>15444.382720000001</v>
      </c>
      <c r="G6" s="151">
        <f t="shared" si="0"/>
        <v>16062.158028800002</v>
      </c>
      <c r="H6" s="151">
        <f t="shared" si="0"/>
        <v>16704.644349952003</v>
      </c>
      <c r="I6" s="151">
        <f t="shared" si="0"/>
        <v>17372.830123950083</v>
      </c>
      <c r="J6" s="3"/>
      <c r="K6" s="152"/>
      <c r="L6" s="152"/>
      <c r="M6" s="152"/>
      <c r="N6" s="152"/>
      <c r="O6" s="152"/>
      <c r="P6" s="152"/>
      <c r="Q6" s="152"/>
    </row>
    <row r="7" spans="2:17" ht="15" x14ac:dyDescent="0.25">
      <c r="C7" s="152"/>
      <c r="D7" s="152"/>
      <c r="E7" s="152"/>
      <c r="F7" s="152"/>
      <c r="G7" s="152"/>
      <c r="H7" s="152"/>
      <c r="I7" s="152"/>
      <c r="K7" s="152"/>
      <c r="L7" s="152"/>
      <c r="M7" s="152"/>
      <c r="N7" s="152"/>
      <c r="O7" s="152"/>
      <c r="P7" s="152"/>
      <c r="Q7" s="152"/>
    </row>
    <row r="8" spans="2:17" ht="15" x14ac:dyDescent="0.25">
      <c r="B8" s="154"/>
      <c r="C8" s="152"/>
      <c r="D8" s="152"/>
      <c r="E8" s="152"/>
      <c r="F8" s="152"/>
      <c r="G8" s="152"/>
      <c r="H8" s="152"/>
      <c r="I8" s="152"/>
      <c r="J8" s="154"/>
      <c r="K8" s="152"/>
      <c r="L8" s="152"/>
      <c r="M8" s="152"/>
      <c r="N8" s="152"/>
      <c r="O8" s="152"/>
      <c r="P8" s="152"/>
      <c r="Q8" s="152"/>
    </row>
    <row r="9" spans="2:17" ht="15.75" x14ac:dyDescent="0.25">
      <c r="B9" s="147" t="s">
        <v>41</v>
      </c>
      <c r="C9" s="148"/>
      <c r="D9" s="148"/>
      <c r="E9" s="148"/>
      <c r="F9" s="148"/>
      <c r="G9" s="148"/>
      <c r="H9" s="148"/>
      <c r="I9" s="148"/>
      <c r="J9" s="17"/>
    </row>
    <row r="10" spans="2:17" ht="15.75" x14ac:dyDescent="0.25">
      <c r="B10" s="149"/>
      <c r="C10" s="150" t="s">
        <v>60</v>
      </c>
      <c r="D10" s="150" t="s">
        <v>99</v>
      </c>
      <c r="E10" s="150" t="s">
        <v>126</v>
      </c>
      <c r="F10" s="150" t="s">
        <v>127</v>
      </c>
      <c r="G10" s="150" t="s">
        <v>128</v>
      </c>
      <c r="H10" s="150" t="s">
        <v>129</v>
      </c>
      <c r="I10" s="150" t="s">
        <v>130</v>
      </c>
      <c r="J10" s="3"/>
      <c r="K10" s="5"/>
      <c r="L10" s="5"/>
      <c r="M10" s="5"/>
      <c r="N10" s="5"/>
      <c r="O10" s="5"/>
      <c r="P10" s="5"/>
      <c r="Q10" s="5"/>
    </row>
    <row r="11" spans="2:17" ht="15.75" x14ac:dyDescent="0.25">
      <c r="B11" s="149" t="s">
        <v>39</v>
      </c>
      <c r="C11" s="151">
        <v>7130</v>
      </c>
      <c r="D11" s="151">
        <f t="shared" ref="D11:I12" si="1">C11*1.04</f>
        <v>7415.2</v>
      </c>
      <c r="E11" s="151">
        <f t="shared" si="1"/>
        <v>7711.808</v>
      </c>
      <c r="F11" s="151">
        <f t="shared" si="1"/>
        <v>8020.2803199999998</v>
      </c>
      <c r="G11" s="151">
        <f t="shared" si="1"/>
        <v>8341.091532800001</v>
      </c>
      <c r="H11" s="151">
        <f t="shared" si="1"/>
        <v>8674.7351941120014</v>
      </c>
      <c r="I11" s="151">
        <f t="shared" si="1"/>
        <v>9021.7246018764818</v>
      </c>
      <c r="J11" s="3"/>
      <c r="K11" s="152"/>
      <c r="L11" s="152"/>
      <c r="M11" s="152"/>
      <c r="N11" s="152"/>
      <c r="O11" s="152"/>
      <c r="P11" s="152"/>
      <c r="Q11" s="152"/>
    </row>
    <row r="12" spans="2:17" ht="15.75" x14ac:dyDescent="0.25">
      <c r="B12" s="149" t="s">
        <v>40</v>
      </c>
      <c r="C12" s="153">
        <v>15440</v>
      </c>
      <c r="D12" s="151">
        <f t="shared" si="1"/>
        <v>16057.6</v>
      </c>
      <c r="E12" s="151">
        <f t="shared" si="1"/>
        <v>16699.904000000002</v>
      </c>
      <c r="F12" s="151">
        <f t="shared" si="1"/>
        <v>17367.900160000005</v>
      </c>
      <c r="G12" s="151">
        <f t="shared" si="1"/>
        <v>18062.616166400006</v>
      </c>
      <c r="H12" s="151">
        <f t="shared" si="1"/>
        <v>18785.120813056008</v>
      </c>
      <c r="I12" s="151">
        <f t="shared" si="1"/>
        <v>19536.525645578247</v>
      </c>
      <c r="J12" s="3"/>
      <c r="K12" s="152"/>
      <c r="L12" s="152"/>
      <c r="M12" s="152"/>
      <c r="N12" s="152"/>
      <c r="O12" s="152"/>
      <c r="P12" s="152"/>
      <c r="Q12" s="152"/>
    </row>
    <row r="14" spans="2:17" ht="15" x14ac:dyDescent="0.25">
      <c r="C14" s="3" t="s">
        <v>42</v>
      </c>
    </row>
    <row r="15" spans="2:17" x14ac:dyDescent="0.2">
      <c r="C15" t="s">
        <v>177</v>
      </c>
    </row>
    <row r="17" spans="3:3" x14ac:dyDescent="0.2">
      <c r="C17" s="155" t="s">
        <v>178</v>
      </c>
    </row>
    <row r="18" spans="3:3" x14ac:dyDescent="0.2">
      <c r="C18" t="s">
        <v>179</v>
      </c>
    </row>
    <row r="21" spans="3:3" ht="15" x14ac:dyDescent="0.25">
      <c r="C21" s="18" t="s">
        <v>43</v>
      </c>
    </row>
    <row r="22" spans="3:3" x14ac:dyDescent="0.2">
      <c r="C22" t="s">
        <v>180</v>
      </c>
    </row>
    <row r="23" spans="3:3" x14ac:dyDescent="0.2">
      <c r="C23" s="47" t="s">
        <v>131</v>
      </c>
    </row>
  </sheetData>
  <hyperlinks>
    <hyperlink ref="C17" r:id="rId1" xr:uid="{38EA3BA7-3124-4BCF-9B96-16AD5378E72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8"/>
  <sheetViews>
    <sheetView zoomScale="77" zoomScaleNormal="77" zoomScaleSheetLayoutView="75" workbookViewId="0">
      <pane xSplit="1" ySplit="1" topLeftCell="B2" activePane="bottomRight" state="frozen"/>
      <selection activeCell="L18" sqref="L18"/>
      <selection pane="topRight" activeCell="L18" sqref="L18"/>
      <selection pane="bottomLeft" activeCell="L18" sqref="L18"/>
      <selection pane="bottomRight" activeCell="B1" sqref="B1"/>
    </sheetView>
  </sheetViews>
  <sheetFormatPr defaultRowHeight="12.75" x14ac:dyDescent="0.2"/>
  <cols>
    <col min="1" max="1" width="3.85546875" customWidth="1"/>
    <col min="2" max="2" width="20.5703125" customWidth="1"/>
    <col min="3" max="3" width="9.85546875" customWidth="1"/>
    <col min="4" max="6" width="12" customWidth="1"/>
    <col min="7" max="7" width="10.5703125" customWidth="1"/>
    <col min="8" max="8" width="6.42578125" customWidth="1"/>
    <col min="9" max="12" width="15.5703125" customWidth="1"/>
  </cols>
  <sheetData>
    <row r="1" spans="1:12" ht="20.25" x14ac:dyDescent="0.3">
      <c r="A1" t="s">
        <v>141</v>
      </c>
      <c r="B1" s="156" t="s">
        <v>191</v>
      </c>
      <c r="C1" s="157"/>
      <c r="D1" s="157"/>
      <c r="E1" s="157"/>
      <c r="F1" s="157"/>
      <c r="G1" s="157"/>
      <c r="I1" s="158"/>
      <c r="J1" s="158"/>
      <c r="K1" s="158"/>
      <c r="L1" s="158"/>
    </row>
    <row r="2" spans="1:12" x14ac:dyDescent="0.2">
      <c r="B2" s="159"/>
      <c r="C2" s="157"/>
      <c r="D2" s="157"/>
      <c r="E2" s="157"/>
      <c r="F2" s="157"/>
      <c r="G2" s="157"/>
    </row>
    <row r="3" spans="1:12" ht="20.25" thickBot="1" x14ac:dyDescent="0.35">
      <c r="B3" s="160" t="s">
        <v>181</v>
      </c>
      <c r="C3" s="157"/>
      <c r="D3" s="157"/>
      <c r="E3" s="157"/>
      <c r="F3" s="157"/>
      <c r="G3" s="157"/>
      <c r="I3" s="158">
        <v>2026</v>
      </c>
      <c r="J3" s="158">
        <v>2027</v>
      </c>
      <c r="K3" s="158">
        <v>2028</v>
      </c>
      <c r="L3" s="158">
        <v>2029</v>
      </c>
    </row>
    <row r="4" spans="1:12" s="166" customFormat="1" ht="39" thickBot="1" x14ac:dyDescent="0.3">
      <c r="B4" s="161"/>
      <c r="C4" s="162"/>
      <c r="D4" s="163" t="s">
        <v>11</v>
      </c>
      <c r="E4" s="164" t="s">
        <v>182</v>
      </c>
      <c r="F4" s="164" t="s">
        <v>18</v>
      </c>
      <c r="G4" s="165" t="s">
        <v>0</v>
      </c>
      <c r="I4" s="167" t="s">
        <v>183</v>
      </c>
      <c r="J4" s="167" t="s">
        <v>184</v>
      </c>
      <c r="K4" s="167" t="s">
        <v>184</v>
      </c>
      <c r="L4" s="167" t="s">
        <v>184</v>
      </c>
    </row>
    <row r="5" spans="1:12" ht="15.75" x14ac:dyDescent="0.25">
      <c r="B5" s="168" t="s">
        <v>15</v>
      </c>
      <c r="C5" s="169" t="s">
        <v>1</v>
      </c>
      <c r="D5" s="170">
        <v>34129.334161204213</v>
      </c>
      <c r="E5" s="171">
        <v>3805.42075897427</v>
      </c>
      <c r="F5" s="172">
        <v>6825.866832240843</v>
      </c>
      <c r="G5" s="173">
        <v>44760.621752419327</v>
      </c>
      <c r="I5" s="174">
        <f t="shared" ref="I5:I17" si="0">G5</f>
        <v>44760.621752419327</v>
      </c>
      <c r="J5" s="174">
        <f t="shared" ref="J5:L17" si="1">I5*1.03</f>
        <v>46103.44040499191</v>
      </c>
      <c r="K5" s="174">
        <f t="shared" si="1"/>
        <v>47486.543617141666</v>
      </c>
      <c r="L5" s="174">
        <f t="shared" si="1"/>
        <v>48911.139925655916</v>
      </c>
    </row>
    <row r="6" spans="1:12" ht="15.75" x14ac:dyDescent="0.25">
      <c r="B6" s="168"/>
      <c r="C6" s="169" t="s">
        <v>2</v>
      </c>
      <c r="D6" s="175">
        <v>34966.245038725618</v>
      </c>
      <c r="E6" s="176">
        <v>3898.7363218179066</v>
      </c>
      <c r="F6" s="177">
        <v>6993.2490077451239</v>
      </c>
      <c r="G6" s="178">
        <v>45858.230368288649</v>
      </c>
      <c r="I6" s="174">
        <f t="shared" si="0"/>
        <v>45858.230368288649</v>
      </c>
      <c r="J6" s="174">
        <f t="shared" si="1"/>
        <v>47233.977279337312</v>
      </c>
      <c r="K6" s="174">
        <f t="shared" si="1"/>
        <v>48650.996597717436</v>
      </c>
      <c r="L6" s="174">
        <f t="shared" si="1"/>
        <v>50110.526495648963</v>
      </c>
    </row>
    <row r="7" spans="1:12" ht="15.75" x14ac:dyDescent="0.25">
      <c r="B7" s="168"/>
      <c r="C7" s="169" t="s">
        <v>3</v>
      </c>
      <c r="D7" s="175">
        <v>35395.093963092768</v>
      </c>
      <c r="E7" s="176">
        <v>3946.5529768848437</v>
      </c>
      <c r="F7" s="177">
        <v>7079.0187926185536</v>
      </c>
      <c r="G7" s="178">
        <v>46420.665732596164</v>
      </c>
      <c r="I7" s="174">
        <f t="shared" si="0"/>
        <v>46420.665732596164</v>
      </c>
      <c r="J7" s="174">
        <f t="shared" si="1"/>
        <v>47813.285704574053</v>
      </c>
      <c r="K7" s="174">
        <f t="shared" si="1"/>
        <v>49247.684275711275</v>
      </c>
      <c r="L7" s="174">
        <f t="shared" si="1"/>
        <v>50725.114803982615</v>
      </c>
    </row>
    <row r="8" spans="1:12" ht="15.75" x14ac:dyDescent="0.25">
      <c r="B8" s="179"/>
      <c r="C8" s="169" t="s">
        <v>4</v>
      </c>
      <c r="D8" s="175">
        <v>36271.977460271541</v>
      </c>
      <c r="E8" s="176">
        <v>4044.3254868202766</v>
      </c>
      <c r="F8" s="177">
        <v>7254.3954920543083</v>
      </c>
      <c r="G8" s="178">
        <v>47570.69843914613</v>
      </c>
      <c r="I8" s="174">
        <f t="shared" si="0"/>
        <v>47570.69843914613</v>
      </c>
      <c r="J8" s="174">
        <f t="shared" si="1"/>
        <v>48997.819392320518</v>
      </c>
      <c r="K8" s="174">
        <f t="shared" si="1"/>
        <v>50467.753974090134</v>
      </c>
      <c r="L8" s="174">
        <f t="shared" si="1"/>
        <v>51981.786593312841</v>
      </c>
    </row>
    <row r="9" spans="1:12" ht="15.75" x14ac:dyDescent="0.25">
      <c r="B9" s="180"/>
      <c r="C9" s="169" t="s">
        <v>5</v>
      </c>
      <c r="D9" s="175">
        <v>37172.78130089226</v>
      </c>
      <c r="E9" s="176">
        <v>4144.7651150494867</v>
      </c>
      <c r="F9" s="177">
        <v>7434.5562601784522</v>
      </c>
      <c r="G9" s="178">
        <v>48752.102676120201</v>
      </c>
      <c r="I9" s="174">
        <f t="shared" si="0"/>
        <v>48752.102676120201</v>
      </c>
      <c r="J9" s="174">
        <f t="shared" si="1"/>
        <v>50214.665756403811</v>
      </c>
      <c r="K9" s="174">
        <f t="shared" si="1"/>
        <v>51721.105729095929</v>
      </c>
      <c r="L9" s="174">
        <f t="shared" si="1"/>
        <v>53272.738900968805</v>
      </c>
    </row>
    <row r="10" spans="1:12" ht="15.75" x14ac:dyDescent="0.25">
      <c r="B10" s="180"/>
      <c r="C10" s="169" t="s">
        <v>6</v>
      </c>
      <c r="D10" s="175">
        <v>38101.757818350758</v>
      </c>
      <c r="E10" s="176">
        <v>4248.3459967461094</v>
      </c>
      <c r="F10" s="177">
        <v>7620.3515636701522</v>
      </c>
      <c r="G10" s="178">
        <v>49970.455378767016</v>
      </c>
      <c r="I10" s="174">
        <f t="shared" si="0"/>
        <v>49970.455378767016</v>
      </c>
      <c r="J10" s="174">
        <f t="shared" si="1"/>
        <v>51469.569040130031</v>
      </c>
      <c r="K10" s="174">
        <f t="shared" si="1"/>
        <v>53013.656111333934</v>
      </c>
      <c r="L10" s="174">
        <f t="shared" si="1"/>
        <v>54604.065794673952</v>
      </c>
    </row>
    <row r="11" spans="1:12" ht="15.75" x14ac:dyDescent="0.25">
      <c r="B11" s="180"/>
      <c r="C11" s="169" t="s">
        <v>7</v>
      </c>
      <c r="D11" s="175">
        <v>39060.737219939758</v>
      </c>
      <c r="E11" s="176">
        <v>4355.2722000232834</v>
      </c>
      <c r="F11" s="177">
        <v>7812.1474439879521</v>
      </c>
      <c r="G11" s="178">
        <v>51228.156863950993</v>
      </c>
      <c r="I11" s="174">
        <f t="shared" si="0"/>
        <v>51228.156863950993</v>
      </c>
      <c r="J11" s="174">
        <f t="shared" si="1"/>
        <v>52765.001569869528</v>
      </c>
      <c r="K11" s="174">
        <f t="shared" si="1"/>
        <v>54347.951616965613</v>
      </c>
      <c r="L11" s="174">
        <f t="shared" si="1"/>
        <v>55978.390165474586</v>
      </c>
    </row>
    <row r="12" spans="1:12" ht="15.75" x14ac:dyDescent="0.25">
      <c r="B12" s="180"/>
      <c r="C12" s="169" t="s">
        <v>10</v>
      </c>
      <c r="D12" s="175">
        <v>39696.482052270374</v>
      </c>
      <c r="E12" s="176">
        <v>4426.1577488281464</v>
      </c>
      <c r="F12" s="177">
        <v>7939.2964104540752</v>
      </c>
      <c r="G12" s="178">
        <v>52061.936211552595</v>
      </c>
      <c r="I12" s="174">
        <f t="shared" si="0"/>
        <v>52061.936211552595</v>
      </c>
      <c r="J12" s="174">
        <f t="shared" si="1"/>
        <v>53623.79429789917</v>
      </c>
      <c r="K12" s="174">
        <f t="shared" si="1"/>
        <v>55232.508126836146</v>
      </c>
      <c r="L12" s="174">
        <f t="shared" si="1"/>
        <v>56889.483370641232</v>
      </c>
    </row>
    <row r="13" spans="1:12" ht="15.75" x14ac:dyDescent="0.25">
      <c r="B13" s="180"/>
      <c r="C13" s="169" t="s">
        <v>12</v>
      </c>
      <c r="D13" s="175">
        <v>40675.01848309151</v>
      </c>
      <c r="E13" s="176">
        <v>4535.2645608647035</v>
      </c>
      <c r="F13" s="177">
        <v>8135.0036966183025</v>
      </c>
      <c r="G13" s="178">
        <v>53345.286740574513</v>
      </c>
      <c r="I13" s="174">
        <f t="shared" si="0"/>
        <v>53345.286740574513</v>
      </c>
      <c r="J13" s="174">
        <f t="shared" si="1"/>
        <v>54945.645342791751</v>
      </c>
      <c r="K13" s="174">
        <f t="shared" si="1"/>
        <v>56594.014703075503</v>
      </c>
      <c r="L13" s="174">
        <f t="shared" si="1"/>
        <v>58291.835144167773</v>
      </c>
    </row>
    <row r="14" spans="1:12" ht="15.75" x14ac:dyDescent="0.25">
      <c r="B14" s="180"/>
      <c r="C14" s="169" t="s">
        <v>13</v>
      </c>
      <c r="D14" s="175">
        <v>41500.868281509538</v>
      </c>
      <c r="E14" s="176">
        <v>4627.3468133883134</v>
      </c>
      <c r="F14" s="177">
        <v>8300.1736563019076</v>
      </c>
      <c r="G14" s="178">
        <v>54428.38875119976</v>
      </c>
      <c r="I14" s="174">
        <f t="shared" si="0"/>
        <v>54428.38875119976</v>
      </c>
      <c r="J14" s="174">
        <f t="shared" si="1"/>
        <v>56061.240413735752</v>
      </c>
      <c r="K14" s="174">
        <f t="shared" si="1"/>
        <v>57743.077626147824</v>
      </c>
      <c r="L14" s="174">
        <f t="shared" si="1"/>
        <v>59475.369954932263</v>
      </c>
    </row>
    <row r="15" spans="1:12" ht="15.75" x14ac:dyDescent="0.25">
      <c r="B15" s="180"/>
      <c r="C15" s="169" t="s">
        <v>14</v>
      </c>
      <c r="D15" s="175">
        <v>42173.343618470448</v>
      </c>
      <c r="E15" s="176">
        <v>4702.3278134594548</v>
      </c>
      <c r="F15" s="177">
        <v>8434.6687236940907</v>
      </c>
      <c r="G15" s="178">
        <v>55310.340155623999</v>
      </c>
      <c r="I15" s="174">
        <f t="shared" si="0"/>
        <v>55310.340155623999</v>
      </c>
      <c r="J15" s="174">
        <f t="shared" si="1"/>
        <v>56969.650360292719</v>
      </c>
      <c r="K15" s="174">
        <f t="shared" si="1"/>
        <v>58678.739871101505</v>
      </c>
      <c r="L15" s="174">
        <f t="shared" si="1"/>
        <v>60439.102067234555</v>
      </c>
    </row>
    <row r="16" spans="1:12" ht="15.75" x14ac:dyDescent="0.25">
      <c r="B16" s="180"/>
      <c r="C16" s="169" t="s">
        <v>16</v>
      </c>
      <c r="D16" s="175">
        <v>43226.6182426261</v>
      </c>
      <c r="E16" s="176">
        <v>4819.7679340528102</v>
      </c>
      <c r="F16" s="177">
        <v>8645.3236485252201</v>
      </c>
      <c r="G16" s="178">
        <v>56691.709825204132</v>
      </c>
      <c r="I16" s="174">
        <f t="shared" si="0"/>
        <v>56691.709825204132</v>
      </c>
      <c r="J16" s="174">
        <f t="shared" si="1"/>
        <v>58392.461119960259</v>
      </c>
      <c r="K16" s="174">
        <f t="shared" si="1"/>
        <v>60144.234953559069</v>
      </c>
      <c r="L16" s="174">
        <f t="shared" si="1"/>
        <v>61948.56200216584</v>
      </c>
    </row>
    <row r="17" spans="2:12" ht="16.5" thickBot="1" x14ac:dyDescent="0.3">
      <c r="B17" s="181"/>
      <c r="C17" s="182" t="s">
        <v>17</v>
      </c>
      <c r="D17" s="183">
        <v>44311.143872113862</v>
      </c>
      <c r="E17" s="184">
        <v>4940.6925417406956</v>
      </c>
      <c r="F17" s="185">
        <v>8862.2287744227724</v>
      </c>
      <c r="G17" s="186">
        <v>58114.065188277331</v>
      </c>
      <c r="I17" s="174">
        <f t="shared" si="0"/>
        <v>58114.065188277331</v>
      </c>
      <c r="J17" s="174">
        <f t="shared" si="1"/>
        <v>59857.487143925653</v>
      </c>
      <c r="K17" s="174">
        <f t="shared" si="1"/>
        <v>61653.211758243422</v>
      </c>
      <c r="L17" s="174">
        <f t="shared" si="1"/>
        <v>63502.808110990729</v>
      </c>
    </row>
    <row r="18" spans="2:12" ht="13.5" thickBot="1" x14ac:dyDescent="0.25">
      <c r="B18" s="187" t="s">
        <v>185</v>
      </c>
      <c r="C18" s="188"/>
      <c r="D18" s="189"/>
      <c r="E18" s="190"/>
      <c r="F18" s="190"/>
      <c r="G18" s="191"/>
    </row>
    <row r="19" spans="2:12" ht="15.75" x14ac:dyDescent="0.25">
      <c r="B19" s="192" t="s">
        <v>186</v>
      </c>
      <c r="C19" s="193" t="s">
        <v>1</v>
      </c>
      <c r="D19" s="170">
        <v>47273.438356587649</v>
      </c>
      <c r="E19" s="171">
        <v>5270.9883767595229</v>
      </c>
      <c r="F19" s="172">
        <v>9454.6876713175297</v>
      </c>
      <c r="G19" s="173">
        <v>61999.114404664702</v>
      </c>
      <c r="I19" s="174">
        <f t="shared" ref="I19:I24" si="2">G19</f>
        <v>61999.114404664702</v>
      </c>
      <c r="J19" s="174">
        <f t="shared" ref="J19:L24" si="3">I19*1.03</f>
        <v>63859.087836804647</v>
      </c>
      <c r="K19" s="174">
        <f t="shared" si="3"/>
        <v>65774.860471908789</v>
      </c>
      <c r="L19" s="174">
        <f t="shared" si="3"/>
        <v>67748.10628606606</v>
      </c>
    </row>
    <row r="20" spans="2:12" ht="15.75" x14ac:dyDescent="0.25">
      <c r="B20" s="194"/>
      <c r="C20" s="195" t="s">
        <v>2</v>
      </c>
      <c r="D20" s="196">
        <v>47879.198469789291</v>
      </c>
      <c r="E20" s="197">
        <v>5338.5306293815065</v>
      </c>
      <c r="F20" s="198">
        <v>9575.8396939578579</v>
      </c>
      <c r="G20" s="199">
        <v>62793.568793128659</v>
      </c>
      <c r="I20" s="174">
        <f t="shared" si="2"/>
        <v>62793.568793128659</v>
      </c>
      <c r="J20" s="174">
        <f t="shared" si="3"/>
        <v>64677.375856922517</v>
      </c>
      <c r="K20" s="174">
        <f t="shared" si="3"/>
        <v>66617.697132630201</v>
      </c>
      <c r="L20" s="174">
        <f t="shared" si="3"/>
        <v>68616.228046609103</v>
      </c>
    </row>
    <row r="21" spans="2:12" ht="15.75" x14ac:dyDescent="0.25">
      <c r="B21" s="200"/>
      <c r="C21" s="201" t="s">
        <v>3</v>
      </c>
      <c r="D21" s="175">
        <v>49890.027046213036</v>
      </c>
      <c r="E21" s="176">
        <v>5562.7380156527533</v>
      </c>
      <c r="F21" s="177">
        <v>9978.0054092426071</v>
      </c>
      <c r="G21" s="178">
        <v>65430.770471108393</v>
      </c>
      <c r="I21" s="174">
        <f t="shared" si="2"/>
        <v>65430.770471108393</v>
      </c>
      <c r="J21" s="174">
        <f t="shared" si="3"/>
        <v>67393.69358524165</v>
      </c>
      <c r="K21" s="174">
        <f t="shared" si="3"/>
        <v>69415.504392798903</v>
      </c>
      <c r="L21" s="174">
        <f t="shared" si="3"/>
        <v>71497.969524582877</v>
      </c>
    </row>
    <row r="22" spans="2:12" ht="15.75" x14ac:dyDescent="0.25">
      <c r="B22" s="202"/>
      <c r="C22" s="201" t="s">
        <v>4</v>
      </c>
      <c r="D22" s="175">
        <v>51176.488504742083</v>
      </c>
      <c r="E22" s="176">
        <v>5706.178468278742</v>
      </c>
      <c r="F22" s="177">
        <v>10235.297700948417</v>
      </c>
      <c r="G22" s="178">
        <v>67117.96467396924</v>
      </c>
      <c r="I22" s="174">
        <f t="shared" si="2"/>
        <v>67117.96467396924</v>
      </c>
      <c r="J22" s="174">
        <f t="shared" si="3"/>
        <v>69131.503614188317</v>
      </c>
      <c r="K22" s="174">
        <f t="shared" si="3"/>
        <v>71205.448722613975</v>
      </c>
      <c r="L22" s="174">
        <f t="shared" si="3"/>
        <v>73341.612184292389</v>
      </c>
    </row>
    <row r="23" spans="2:12" ht="15.75" x14ac:dyDescent="0.25">
      <c r="B23" s="203"/>
      <c r="C23" s="201" t="s">
        <v>5</v>
      </c>
      <c r="D23" s="175">
        <v>52512.677322724521</v>
      </c>
      <c r="E23" s="176">
        <v>5855.1635214837843</v>
      </c>
      <c r="F23" s="177">
        <v>10502.535464544904</v>
      </c>
      <c r="G23" s="178">
        <v>68870.376308753213</v>
      </c>
      <c r="I23" s="174">
        <f t="shared" si="2"/>
        <v>68870.376308753213</v>
      </c>
      <c r="J23" s="174">
        <f t="shared" si="3"/>
        <v>70936.48759801581</v>
      </c>
      <c r="K23" s="174">
        <f t="shared" si="3"/>
        <v>73064.582225956285</v>
      </c>
      <c r="L23" s="174">
        <f t="shared" si="3"/>
        <v>75256.519692734975</v>
      </c>
    </row>
    <row r="24" spans="2:12" ht="15.75" x14ac:dyDescent="0.25">
      <c r="B24" s="203"/>
      <c r="C24" s="201" t="s">
        <v>6</v>
      </c>
      <c r="D24" s="175">
        <v>53925.129084124892</v>
      </c>
      <c r="E24" s="176">
        <v>6012.651892879926</v>
      </c>
      <c r="F24" s="177">
        <v>10785.025816824978</v>
      </c>
      <c r="G24" s="178">
        <v>70722.806793829805</v>
      </c>
      <c r="I24" s="174">
        <f t="shared" si="2"/>
        <v>70722.806793829805</v>
      </c>
      <c r="J24" s="174">
        <f t="shared" si="3"/>
        <v>72844.490997644694</v>
      </c>
      <c r="K24" s="174">
        <f t="shared" si="3"/>
        <v>75029.825727574032</v>
      </c>
      <c r="L24" s="174">
        <f t="shared" si="3"/>
        <v>77280.720499401257</v>
      </c>
    </row>
    <row r="25" spans="2:12" x14ac:dyDescent="0.2">
      <c r="B25" s="203"/>
      <c r="C25" s="201"/>
      <c r="D25" s="175"/>
      <c r="E25" s="176"/>
      <c r="F25" s="177"/>
      <c r="G25" s="178"/>
    </row>
    <row r="26" spans="2:12" ht="15.75" x14ac:dyDescent="0.25">
      <c r="B26" s="204" t="s">
        <v>187</v>
      </c>
      <c r="C26" s="201" t="s">
        <v>1</v>
      </c>
      <c r="D26" s="175">
        <v>55398.988051283108</v>
      </c>
      <c r="E26" s="176">
        <v>6176.9871677180663</v>
      </c>
      <c r="F26" s="177">
        <v>11079.797610256623</v>
      </c>
      <c r="G26" s="178">
        <v>72655.772829257796</v>
      </c>
      <c r="I26" s="174">
        <f t="shared" ref="I26:I37" si="4">G26</f>
        <v>72655.772829257796</v>
      </c>
      <c r="J26" s="174">
        <f t="shared" ref="J26:L37" si="5">I26*1.03</f>
        <v>74835.446014135538</v>
      </c>
      <c r="K26" s="174">
        <f t="shared" si="5"/>
        <v>77080.509394559602</v>
      </c>
      <c r="L26" s="174">
        <f t="shared" si="5"/>
        <v>79392.924676396389</v>
      </c>
    </row>
    <row r="27" spans="2:12" ht="15.75" x14ac:dyDescent="0.25">
      <c r="B27" s="205"/>
      <c r="C27" s="201" t="s">
        <v>2</v>
      </c>
      <c r="D27" s="175">
        <v>56956.777929664946</v>
      </c>
      <c r="E27" s="176">
        <v>6350.6807391576413</v>
      </c>
      <c r="F27" s="177">
        <v>11391.35558593299</v>
      </c>
      <c r="G27" s="178">
        <v>74698.814254755576</v>
      </c>
      <c r="I27" s="174">
        <f t="shared" si="4"/>
        <v>74698.814254755576</v>
      </c>
      <c r="J27" s="174">
        <f t="shared" si="5"/>
        <v>76939.778682398246</v>
      </c>
      <c r="K27" s="174">
        <f t="shared" si="5"/>
        <v>79247.972042870198</v>
      </c>
      <c r="L27" s="174">
        <f t="shared" si="5"/>
        <v>81625.411204156306</v>
      </c>
    </row>
    <row r="28" spans="2:12" ht="15.75" x14ac:dyDescent="0.25">
      <c r="B28" s="206"/>
      <c r="C28" s="201" t="s">
        <v>3</v>
      </c>
      <c r="D28" s="175">
        <v>58577.810011109454</v>
      </c>
      <c r="E28" s="176">
        <v>6531.4258162387041</v>
      </c>
      <c r="F28" s="177">
        <v>11715.562002221892</v>
      </c>
      <c r="G28" s="178">
        <v>76824.797829570045</v>
      </c>
      <c r="I28" s="174">
        <f t="shared" si="4"/>
        <v>76824.797829570045</v>
      </c>
      <c r="J28" s="174">
        <f t="shared" si="5"/>
        <v>79129.541764457143</v>
      </c>
      <c r="K28" s="174">
        <f t="shared" si="5"/>
        <v>81503.428017390863</v>
      </c>
      <c r="L28" s="174">
        <f t="shared" si="5"/>
        <v>83948.530857912585</v>
      </c>
    </row>
    <row r="29" spans="2:12" ht="16.5" thickBot="1" x14ac:dyDescent="0.3">
      <c r="B29" s="207"/>
      <c r="C29" s="208" t="s">
        <v>4</v>
      </c>
      <c r="D29" s="209">
        <v>60250.47805226349</v>
      </c>
      <c r="E29" s="210">
        <v>6717.9283028273794</v>
      </c>
      <c r="F29" s="211">
        <v>12050.095610452699</v>
      </c>
      <c r="G29" s="212">
        <v>79018.501965543575</v>
      </c>
      <c r="I29" s="174">
        <f t="shared" si="4"/>
        <v>79018.501965543575</v>
      </c>
      <c r="J29" s="174">
        <f t="shared" si="5"/>
        <v>81389.057024509879</v>
      </c>
      <c r="K29" s="174">
        <f t="shared" si="5"/>
        <v>83830.728735245182</v>
      </c>
      <c r="L29" s="174">
        <f t="shared" si="5"/>
        <v>86345.650597302534</v>
      </c>
    </row>
    <row r="30" spans="2:12" ht="15.75" x14ac:dyDescent="0.25">
      <c r="B30" s="200" t="s">
        <v>8</v>
      </c>
      <c r="C30" s="169" t="s">
        <v>1</v>
      </c>
      <c r="D30" s="170">
        <v>67213.684635510363</v>
      </c>
      <c r="E30" s="171">
        <v>7494.3258368594052</v>
      </c>
      <c r="F30" s="172">
        <v>13442.736927102073</v>
      </c>
      <c r="G30" s="173">
        <v>88150.747399471846</v>
      </c>
      <c r="I30" s="174">
        <f t="shared" si="4"/>
        <v>88150.747399471846</v>
      </c>
      <c r="J30" s="174">
        <f t="shared" si="5"/>
        <v>90795.269821456008</v>
      </c>
      <c r="K30" s="174">
        <f t="shared" si="5"/>
        <v>93519.127916099693</v>
      </c>
      <c r="L30" s="174">
        <f t="shared" si="5"/>
        <v>96324.701753582689</v>
      </c>
    </row>
    <row r="31" spans="2:12" ht="15.75" x14ac:dyDescent="0.25">
      <c r="B31" s="203"/>
      <c r="C31" s="169" t="s">
        <v>2</v>
      </c>
      <c r="D31" s="175">
        <v>69163.182393452837</v>
      </c>
      <c r="E31" s="176">
        <v>7711.6948368699914</v>
      </c>
      <c r="F31" s="177">
        <v>13832.636478690569</v>
      </c>
      <c r="G31" s="178">
        <v>90707.513709013409</v>
      </c>
      <c r="I31" s="174">
        <f t="shared" si="4"/>
        <v>90707.513709013409</v>
      </c>
      <c r="J31" s="174">
        <f t="shared" si="5"/>
        <v>93428.739120283819</v>
      </c>
      <c r="K31" s="174">
        <f t="shared" si="5"/>
        <v>96231.601293892338</v>
      </c>
      <c r="L31" s="174">
        <f t="shared" si="5"/>
        <v>99118.54933270911</v>
      </c>
    </row>
    <row r="32" spans="2:12" ht="15.75" x14ac:dyDescent="0.25">
      <c r="B32" s="206"/>
      <c r="C32" s="169" t="s">
        <v>3</v>
      </c>
      <c r="D32" s="175">
        <v>71171.330836068548</v>
      </c>
      <c r="E32" s="176">
        <v>7935.6033882216434</v>
      </c>
      <c r="F32" s="177">
        <v>14234.266167213711</v>
      </c>
      <c r="G32" s="178">
        <v>93341.200391503895</v>
      </c>
      <c r="I32" s="174">
        <f t="shared" si="4"/>
        <v>93341.200391503895</v>
      </c>
      <c r="J32" s="174">
        <f t="shared" si="5"/>
        <v>96141.436403249012</v>
      </c>
      <c r="K32" s="174">
        <f t="shared" si="5"/>
        <v>99025.679495346485</v>
      </c>
      <c r="L32" s="174">
        <f t="shared" si="5"/>
        <v>101996.44988020688</v>
      </c>
    </row>
    <row r="33" spans="2:12" ht="16.5" thickBot="1" x14ac:dyDescent="0.3">
      <c r="B33" s="206"/>
      <c r="C33" s="169" t="s">
        <v>4</v>
      </c>
      <c r="D33" s="209">
        <v>73239.404978241626</v>
      </c>
      <c r="E33" s="210">
        <v>8166.193655073941</v>
      </c>
      <c r="F33" s="211">
        <v>14647.880995648326</v>
      </c>
      <c r="G33" s="212">
        <v>96053.479628963891</v>
      </c>
      <c r="I33" s="174">
        <f t="shared" si="4"/>
        <v>96053.479628963891</v>
      </c>
      <c r="J33" s="174">
        <f t="shared" si="5"/>
        <v>98935.084017832807</v>
      </c>
      <c r="K33" s="174">
        <f t="shared" si="5"/>
        <v>101903.13653836779</v>
      </c>
      <c r="L33" s="174">
        <f t="shared" si="5"/>
        <v>104960.23063451883</v>
      </c>
    </row>
    <row r="34" spans="2:12" ht="15.75" x14ac:dyDescent="0.25">
      <c r="B34" s="213" t="s">
        <v>9</v>
      </c>
      <c r="C34" s="214" t="s">
        <v>1</v>
      </c>
      <c r="D34" s="170">
        <v>81760.329449353187</v>
      </c>
      <c r="E34" s="171">
        <v>9116.276733602881</v>
      </c>
      <c r="F34" s="172">
        <v>16352.065889870639</v>
      </c>
      <c r="G34" s="173">
        <v>107228.67207282671</v>
      </c>
      <c r="I34" s="174">
        <f t="shared" si="4"/>
        <v>107228.67207282671</v>
      </c>
      <c r="J34" s="174">
        <f t="shared" si="5"/>
        <v>110445.53223501152</v>
      </c>
      <c r="K34" s="174">
        <f t="shared" si="5"/>
        <v>113758.89820206187</v>
      </c>
      <c r="L34" s="174">
        <f t="shared" si="5"/>
        <v>117171.66514812373</v>
      </c>
    </row>
    <row r="35" spans="2:12" ht="15.75" x14ac:dyDescent="0.25">
      <c r="B35" s="203"/>
      <c r="C35" s="169" t="s">
        <v>2</v>
      </c>
      <c r="D35" s="175">
        <v>84145.882297692238</v>
      </c>
      <c r="E35" s="176">
        <v>9382.265876192685</v>
      </c>
      <c r="F35" s="177">
        <v>16829.176459538448</v>
      </c>
      <c r="G35" s="178">
        <v>110357.32463342337</v>
      </c>
      <c r="I35" s="174">
        <f t="shared" si="4"/>
        <v>110357.32463342337</v>
      </c>
      <c r="J35" s="174">
        <f t="shared" si="5"/>
        <v>113668.04437242607</v>
      </c>
      <c r="K35" s="174">
        <f t="shared" si="5"/>
        <v>117078.08570359886</v>
      </c>
      <c r="L35" s="174">
        <f t="shared" si="5"/>
        <v>120590.42827470682</v>
      </c>
    </row>
    <row r="36" spans="2:12" ht="15.75" x14ac:dyDescent="0.25">
      <c r="B36" s="203"/>
      <c r="C36" s="169" t="s">
        <v>3</v>
      </c>
      <c r="D36" s="175">
        <v>85279.370529746375</v>
      </c>
      <c r="E36" s="176">
        <v>9508.6498140667209</v>
      </c>
      <c r="F36" s="177">
        <v>17055.874105949275</v>
      </c>
      <c r="G36" s="178">
        <v>111843.89444976237</v>
      </c>
      <c r="I36" s="174">
        <f t="shared" si="4"/>
        <v>111843.89444976237</v>
      </c>
      <c r="J36" s="174">
        <f t="shared" si="5"/>
        <v>115199.21128325525</v>
      </c>
      <c r="K36" s="174">
        <f t="shared" si="5"/>
        <v>118655.18762175291</v>
      </c>
      <c r="L36" s="174">
        <f t="shared" si="5"/>
        <v>122214.84325040549</v>
      </c>
    </row>
    <row r="37" spans="2:12" ht="16.5" thickBot="1" x14ac:dyDescent="0.3">
      <c r="B37" s="207"/>
      <c r="C37" s="215" t="s">
        <v>4</v>
      </c>
      <c r="D37" s="209">
        <v>87742.699286021641</v>
      </c>
      <c r="E37" s="210">
        <v>9783.3109703914124</v>
      </c>
      <c r="F37" s="211">
        <v>17548.53985720433</v>
      </c>
      <c r="G37" s="212">
        <v>115074.55011361738</v>
      </c>
      <c r="I37" s="174">
        <f t="shared" si="4"/>
        <v>115074.55011361738</v>
      </c>
      <c r="J37" s="174">
        <f t="shared" si="5"/>
        <v>118526.78661702591</v>
      </c>
      <c r="K37" s="174">
        <f t="shared" si="5"/>
        <v>122082.59021553669</v>
      </c>
      <c r="L37" s="174">
        <f t="shared" si="5"/>
        <v>125745.0679220028</v>
      </c>
    </row>
    <row r="38" spans="2:12" x14ac:dyDescent="0.2">
      <c r="B38" s="216"/>
      <c r="C38" s="157"/>
      <c r="D38" s="157"/>
      <c r="E38" s="157"/>
      <c r="F38" s="157"/>
      <c r="G38" s="157"/>
    </row>
    <row r="39" spans="2:12" x14ac:dyDescent="0.2">
      <c r="B39" s="157" t="s">
        <v>188</v>
      </c>
      <c r="C39" s="157"/>
      <c r="D39" s="157"/>
      <c r="E39" s="157"/>
      <c r="F39" s="157"/>
      <c r="G39" s="157"/>
    </row>
    <row r="40" spans="2:12" x14ac:dyDescent="0.2">
      <c r="B40" s="217"/>
      <c r="C40" s="218"/>
      <c r="D40" s="219"/>
      <c r="E40" s="219"/>
      <c r="F40" s="219"/>
      <c r="G40" s="219"/>
    </row>
    <row r="41" spans="2:12" ht="16.5" x14ac:dyDescent="0.25">
      <c r="B41" s="220"/>
      <c r="C41" s="157"/>
      <c r="D41" s="157"/>
      <c r="E41" s="157"/>
      <c r="F41" s="157"/>
      <c r="G41" s="157"/>
    </row>
    <row r="42" spans="2:12" ht="16.5" x14ac:dyDescent="0.25">
      <c r="B42" s="221" t="s">
        <v>192</v>
      </c>
      <c r="C42" s="157"/>
      <c r="D42" s="157"/>
      <c r="E42" s="157"/>
      <c r="F42" s="157"/>
      <c r="G42" s="157"/>
    </row>
    <row r="43" spans="2:12" ht="16.5" x14ac:dyDescent="0.25">
      <c r="B43" s="222" t="s">
        <v>193</v>
      </c>
      <c r="C43" s="157"/>
      <c r="D43" s="157"/>
      <c r="E43" s="157"/>
      <c r="F43" s="157"/>
      <c r="G43" s="157"/>
    </row>
    <row r="44" spans="2:12" ht="16.5" x14ac:dyDescent="0.25">
      <c r="B44" s="222" t="s">
        <v>189</v>
      </c>
      <c r="C44" s="157"/>
      <c r="D44" s="157"/>
      <c r="E44" s="157"/>
      <c r="F44" s="157"/>
      <c r="G44" s="157"/>
    </row>
    <row r="45" spans="2:12" ht="16.5" x14ac:dyDescent="0.25">
      <c r="B45" s="222" t="s">
        <v>190</v>
      </c>
      <c r="C45" s="157"/>
      <c r="D45" s="157"/>
      <c r="E45" s="157"/>
      <c r="F45" s="157"/>
      <c r="G45" s="157"/>
    </row>
    <row r="46" spans="2:12" ht="16.5" x14ac:dyDescent="0.25">
      <c r="B46" s="222" t="s">
        <v>194</v>
      </c>
      <c r="C46" s="157"/>
      <c r="D46" s="157"/>
      <c r="E46" s="157"/>
      <c r="F46" s="157"/>
      <c r="G46" s="157"/>
    </row>
    <row r="47" spans="2:12" ht="16.5" x14ac:dyDescent="0.25">
      <c r="B47" s="222" t="s">
        <v>195</v>
      </c>
      <c r="C47" s="157"/>
      <c r="D47" s="157"/>
      <c r="E47" s="157"/>
      <c r="F47" s="157"/>
      <c r="G47" s="157"/>
    </row>
    <row r="48" spans="2:12" ht="16.5" x14ac:dyDescent="0.25">
      <c r="B48" s="222"/>
    </row>
  </sheetData>
  <printOptions verticalCentered="1"/>
  <pageMargins left="0.59055118110236227" right="0.39370078740157483" top="0.51181102362204722" bottom="0.51181102362204722" header="0.51181102362204722" footer="0.51181102362204722"/>
  <pageSetup paperSize="9" scale="5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F91D7-D159-45DD-9DCB-A9440D492EDC}">
  <sheetPr>
    <tabColor rgb="FFFFC000"/>
  </sheetPr>
  <dimension ref="A2:R31"/>
  <sheetViews>
    <sheetView workbookViewId="0">
      <selection activeCell="E4" sqref="E4"/>
    </sheetView>
  </sheetViews>
  <sheetFormatPr defaultColWidth="9.140625" defaultRowHeight="15" x14ac:dyDescent="0.25"/>
  <cols>
    <col min="1" max="1" width="12" style="108" bestFit="1" customWidth="1"/>
    <col min="2" max="2" width="26.140625" style="108" bestFit="1" customWidth="1"/>
    <col min="3" max="3" width="43.28515625" style="108" bestFit="1" customWidth="1"/>
    <col min="4" max="4" width="12.7109375" style="125" bestFit="1" customWidth="1"/>
    <col min="5" max="5" width="11.28515625" style="108" bestFit="1" customWidth="1"/>
    <col min="6" max="8" width="10.5703125" style="108" bestFit="1" customWidth="1"/>
    <col min="9" max="9" width="10.5703125" style="108" hidden="1" customWidth="1"/>
    <col min="10" max="10" width="10.28515625" style="108" bestFit="1" customWidth="1"/>
    <col min="11" max="11" width="14.5703125" style="108" customWidth="1"/>
    <col min="12" max="12" width="13.5703125" style="108" customWidth="1"/>
    <col min="13" max="13" width="9.140625" style="145"/>
    <col min="14" max="17" width="9.140625" style="108"/>
    <col min="18" max="18" width="12.42578125" style="108" customWidth="1"/>
    <col min="19" max="16384" width="9.140625" style="108"/>
  </cols>
  <sheetData>
    <row r="2" spans="1:18" x14ac:dyDescent="0.25">
      <c r="A2" s="104" t="s">
        <v>133</v>
      </c>
      <c r="B2" s="105" t="s">
        <v>134</v>
      </c>
      <c r="C2" s="105" t="s">
        <v>135</v>
      </c>
      <c r="D2" s="106"/>
      <c r="E2" s="107" t="s">
        <v>21</v>
      </c>
      <c r="F2" s="107" t="s">
        <v>22</v>
      </c>
      <c r="G2" s="107" t="s">
        <v>23</v>
      </c>
      <c r="H2" s="107" t="s">
        <v>59</v>
      </c>
      <c r="I2" s="107" t="s">
        <v>136</v>
      </c>
      <c r="M2" s="143" t="s">
        <v>175</v>
      </c>
    </row>
    <row r="3" spans="1:18" ht="15" customHeight="1" x14ac:dyDescent="0.25">
      <c r="A3" s="109">
        <v>92980</v>
      </c>
      <c r="B3" s="110" t="s">
        <v>137</v>
      </c>
      <c r="C3" s="111" t="s">
        <v>138</v>
      </c>
      <c r="D3" s="140">
        <f>SUM(E3:H3)</f>
        <v>0</v>
      </c>
      <c r="E3" s="141"/>
      <c r="F3" s="141"/>
      <c r="G3" s="141"/>
      <c r="H3" s="141"/>
      <c r="I3" s="113"/>
      <c r="J3" s="142" t="s">
        <v>173</v>
      </c>
      <c r="M3" s="231">
        <f>SUM(D3:D6)-'1 - Budget Input Sheet'!G22</f>
        <v>0</v>
      </c>
    </row>
    <row r="4" spans="1:18" x14ac:dyDescent="0.25">
      <c r="A4" s="109">
        <v>91999</v>
      </c>
      <c r="B4" s="114" t="s">
        <v>139</v>
      </c>
      <c r="C4" s="111" t="s">
        <v>140</v>
      </c>
      <c r="D4" s="112">
        <f t="shared" ref="D4:D6" si="0">SUM(E4:H4)</f>
        <v>0</v>
      </c>
      <c r="E4" s="139">
        <f>'1 - Budget Input Sheet'!C22/1.3105</f>
        <v>0</v>
      </c>
      <c r="F4" s="139">
        <f>'1 - Budget Input Sheet'!D22/1.3105</f>
        <v>0</v>
      </c>
      <c r="G4" s="139">
        <f>'1 - Budget Input Sheet'!E22/1.3105</f>
        <v>0</v>
      </c>
      <c r="H4" s="139">
        <f>'1 - Budget Input Sheet'!F22/1.3105</f>
        <v>0</v>
      </c>
      <c r="I4" s="113"/>
      <c r="K4" s="115" t="s">
        <v>141</v>
      </c>
      <c r="M4" s="231"/>
    </row>
    <row r="5" spans="1:18" x14ac:dyDescent="0.25">
      <c r="A5" s="116">
        <v>91509</v>
      </c>
      <c r="B5" s="114" t="s">
        <v>142</v>
      </c>
      <c r="C5" s="111" t="s">
        <v>143</v>
      </c>
      <c r="D5" s="112">
        <f t="shared" si="0"/>
        <v>0</v>
      </c>
      <c r="E5" s="139">
        <f>('1 - Budget Input Sheet'!C22/1.3105)*0.1105</f>
        <v>0</v>
      </c>
      <c r="F5" s="139">
        <f>('1 - Budget Input Sheet'!D22/1.3105)*0.1105</f>
        <v>0</v>
      </c>
      <c r="G5" s="139">
        <f>('1 - Budget Input Sheet'!E22/1.3105)*0.1105</f>
        <v>0</v>
      </c>
      <c r="H5" s="139">
        <f>('1 - Budget Input Sheet'!F22/1.3105)*0.1105</f>
        <v>0</v>
      </c>
      <c r="I5" s="113"/>
      <c r="K5" s="108" t="s">
        <v>141</v>
      </c>
      <c r="M5" s="231"/>
    </row>
    <row r="6" spans="1:18" x14ac:dyDescent="0.25">
      <c r="A6" s="109">
        <v>91997</v>
      </c>
      <c r="B6" s="114" t="s">
        <v>144</v>
      </c>
      <c r="C6" s="111" t="s">
        <v>145</v>
      </c>
      <c r="D6" s="112">
        <f t="shared" si="0"/>
        <v>0</v>
      </c>
      <c r="E6" s="139">
        <f>('1 - Budget Input Sheet'!C22/1.3105)*0.2</f>
        <v>0</v>
      </c>
      <c r="F6" s="139">
        <f>('1 - Budget Input Sheet'!D22/1.3105)*0.2</f>
        <v>0</v>
      </c>
      <c r="G6" s="139">
        <f>('1 - Budget Input Sheet'!E22/1.3105)*0.2</f>
        <v>0</v>
      </c>
      <c r="H6" s="139">
        <f>('1 - Budget Input Sheet'!F22/1.3105)*0.2</f>
        <v>0</v>
      </c>
      <c r="I6" s="113"/>
      <c r="M6" s="231"/>
    </row>
    <row r="7" spans="1:18" s="127" customFormat="1" ht="23.25" customHeight="1" x14ac:dyDescent="0.2">
      <c r="A7" s="128">
        <v>92056</v>
      </c>
      <c r="B7" s="129" t="s">
        <v>146</v>
      </c>
      <c r="C7" s="130" t="s">
        <v>147</v>
      </c>
      <c r="D7" s="131">
        <f>SUM(E7:H7)</f>
        <v>0</v>
      </c>
      <c r="E7" s="132">
        <f>'1 - Budget Input Sheet'!C26</f>
        <v>0</v>
      </c>
      <c r="F7" s="132">
        <f>'1 - Budget Input Sheet'!D26</f>
        <v>0</v>
      </c>
      <c r="G7" s="132">
        <f>'1 - Budget Input Sheet'!E26</f>
        <v>0</v>
      </c>
      <c r="H7" s="132">
        <f>'1 - Budget Input Sheet'!F26</f>
        <v>0</v>
      </c>
      <c r="I7" s="126"/>
      <c r="J7" s="235" t="s">
        <v>174</v>
      </c>
      <c r="K7" s="235"/>
      <c r="L7" s="235"/>
      <c r="M7" s="235"/>
      <c r="N7" s="235"/>
      <c r="O7" s="235"/>
      <c r="P7" s="235"/>
      <c r="Q7" s="235"/>
      <c r="R7" s="235"/>
    </row>
    <row r="8" spans="1:18" x14ac:dyDescent="0.25">
      <c r="A8" s="133">
        <v>92093</v>
      </c>
      <c r="B8" s="134" t="s">
        <v>148</v>
      </c>
      <c r="C8" s="135" t="s">
        <v>149</v>
      </c>
      <c r="D8" s="136">
        <f>SUM(E8:H8)</f>
        <v>0</v>
      </c>
      <c r="E8" s="137">
        <f>'1 - Budget Input Sheet'!C24</f>
        <v>0</v>
      </c>
      <c r="F8" s="137">
        <f>'1 - Budget Input Sheet'!D24</f>
        <v>0</v>
      </c>
      <c r="G8" s="137">
        <f>'1 - Budget Input Sheet'!E24</f>
        <v>0</v>
      </c>
      <c r="H8" s="137">
        <f>'1 - Budget Input Sheet'!F24</f>
        <v>0</v>
      </c>
      <c r="I8" s="113"/>
      <c r="J8" s="235"/>
      <c r="K8" s="235"/>
      <c r="L8" s="235"/>
      <c r="M8" s="235"/>
      <c r="N8" s="235"/>
      <c r="O8" s="235"/>
      <c r="P8" s="235"/>
      <c r="Q8" s="235"/>
      <c r="R8" s="235"/>
    </row>
    <row r="9" spans="1:18" x14ac:dyDescent="0.25">
      <c r="A9" s="109">
        <v>92299</v>
      </c>
      <c r="B9" s="114" t="s">
        <v>150</v>
      </c>
      <c r="C9" s="111" t="s">
        <v>151</v>
      </c>
      <c r="D9" s="112">
        <f>SUM(E9:H9)</f>
        <v>0</v>
      </c>
      <c r="E9" s="113">
        <f>'1 - Budget Input Sheet'!C32</f>
        <v>0</v>
      </c>
      <c r="F9" s="113">
        <f>'1 - Budget Input Sheet'!D32</f>
        <v>0</v>
      </c>
      <c r="G9" s="113">
        <f>'1 - Budget Input Sheet'!E32</f>
        <v>0</v>
      </c>
      <c r="H9" s="113">
        <f>'1 - Budget Input Sheet'!F32</f>
        <v>0</v>
      </c>
      <c r="I9" s="113"/>
      <c r="M9" s="144">
        <f>D9-'1 - Budget Input Sheet'!G32</f>
        <v>0</v>
      </c>
    </row>
    <row r="10" spans="1:18" x14ac:dyDescent="0.25">
      <c r="A10" s="109">
        <v>92499</v>
      </c>
      <c r="B10" s="114" t="s">
        <v>152</v>
      </c>
      <c r="C10" s="111" t="s">
        <v>153</v>
      </c>
      <c r="D10" s="112">
        <f t="shared" ref="D10:D17" si="1">SUM(E10:H10)</f>
        <v>0</v>
      </c>
      <c r="E10" s="113">
        <f>'1 - Budget Input Sheet'!C34</f>
        <v>0</v>
      </c>
      <c r="F10" s="113">
        <f>'1 - Budget Input Sheet'!D34</f>
        <v>0</v>
      </c>
      <c r="G10" s="113">
        <f>'1 - Budget Input Sheet'!E34</f>
        <v>0</v>
      </c>
      <c r="H10" s="113">
        <f>'1 - Budget Input Sheet'!F34</f>
        <v>0</v>
      </c>
      <c r="I10" s="113"/>
      <c r="M10" s="144">
        <f>D10-'1 - Budget Input Sheet'!G34</f>
        <v>0</v>
      </c>
    </row>
    <row r="11" spans="1:18" x14ac:dyDescent="0.25">
      <c r="A11" s="109">
        <v>92199</v>
      </c>
      <c r="B11" s="114" t="s">
        <v>154</v>
      </c>
      <c r="C11" s="111" t="s">
        <v>154</v>
      </c>
      <c r="D11" s="112">
        <f t="shared" si="1"/>
        <v>0</v>
      </c>
      <c r="E11" s="113"/>
      <c r="F11" s="113"/>
      <c r="G11" s="113"/>
      <c r="H11" s="113"/>
      <c r="I11" s="113"/>
    </row>
    <row r="12" spans="1:18" x14ac:dyDescent="0.25">
      <c r="A12" s="109">
        <v>92699</v>
      </c>
      <c r="B12" s="114" t="s">
        <v>32</v>
      </c>
      <c r="C12" s="111" t="s">
        <v>32</v>
      </c>
      <c r="D12" s="112">
        <f t="shared" si="1"/>
        <v>0</v>
      </c>
      <c r="E12" s="113">
        <f>'1 - Budget Input Sheet'!C42</f>
        <v>0</v>
      </c>
      <c r="F12" s="113">
        <f>'1 - Budget Input Sheet'!D42</f>
        <v>0</v>
      </c>
      <c r="G12" s="113">
        <f>'1 - Budget Input Sheet'!E42</f>
        <v>0</v>
      </c>
      <c r="H12" s="113">
        <f>'1 - Budget Input Sheet'!F42</f>
        <v>0</v>
      </c>
      <c r="I12" s="113"/>
      <c r="M12" s="144">
        <f>D12-'1 - Budget Input Sheet'!G42</f>
        <v>0</v>
      </c>
    </row>
    <row r="13" spans="1:18" x14ac:dyDescent="0.25">
      <c r="A13" s="109">
        <v>92399</v>
      </c>
      <c r="B13" s="114" t="s">
        <v>155</v>
      </c>
      <c r="C13" s="111" t="s">
        <v>156</v>
      </c>
      <c r="D13" s="112">
        <f t="shared" si="1"/>
        <v>0</v>
      </c>
      <c r="E13" s="113">
        <f>'1 - Budget Input Sheet'!C36</f>
        <v>0</v>
      </c>
      <c r="F13" s="113">
        <f>'1 - Budget Input Sheet'!D36</f>
        <v>0</v>
      </c>
      <c r="G13" s="113">
        <f>'1 - Budget Input Sheet'!E36</f>
        <v>0</v>
      </c>
      <c r="H13" s="113">
        <f>'1 - Budget Input Sheet'!F36</f>
        <v>0</v>
      </c>
      <c r="I13" s="113"/>
      <c r="M13" s="144">
        <f>D13-'1 - Budget Input Sheet'!G36</f>
        <v>0</v>
      </c>
    </row>
    <row r="14" spans="1:18" x14ac:dyDescent="0.25">
      <c r="A14" s="109">
        <v>92915</v>
      </c>
      <c r="B14" s="114" t="s">
        <v>157</v>
      </c>
      <c r="C14" s="111" t="s">
        <v>158</v>
      </c>
      <c r="D14" s="112">
        <f t="shared" si="1"/>
        <v>0</v>
      </c>
      <c r="E14" s="113"/>
      <c r="F14" s="113"/>
      <c r="G14" s="113"/>
      <c r="H14" s="113"/>
      <c r="I14" s="113"/>
    </row>
    <row r="15" spans="1:18" x14ac:dyDescent="0.25">
      <c r="A15" s="109">
        <v>92998</v>
      </c>
      <c r="B15" s="114" t="s">
        <v>159</v>
      </c>
      <c r="C15" s="111" t="s">
        <v>160</v>
      </c>
      <c r="D15" s="112">
        <f t="shared" si="1"/>
        <v>0</v>
      </c>
      <c r="E15" s="113">
        <f>SUM('1 - Budget Input Sheet'!C40,'1 - Budget Input Sheet'!C38,'1 - Budget Input Sheet'!C30)</f>
        <v>0</v>
      </c>
      <c r="F15" s="113">
        <f>SUM('1 - Budget Input Sheet'!D40,'1 - Budget Input Sheet'!D38,'1 - Budget Input Sheet'!D30)</f>
        <v>0</v>
      </c>
      <c r="G15" s="113">
        <f>SUM('1 - Budget Input Sheet'!E40,'1 - Budget Input Sheet'!E38,'1 - Budget Input Sheet'!E30)</f>
        <v>0</v>
      </c>
      <c r="H15" s="113">
        <f>SUM('1 - Budget Input Sheet'!F40,'1 - Budget Input Sheet'!F38,'1 - Budget Input Sheet'!F30)</f>
        <v>0</v>
      </c>
      <c r="I15" s="113"/>
      <c r="M15" s="144">
        <f>'EFIN Reconciliation'!D15-SUM('1 - Budget Input Sheet'!G40,'1 - Budget Input Sheet'!G38,'1 - Budget Input Sheet'!G30)</f>
        <v>0</v>
      </c>
    </row>
    <row r="16" spans="1:18" x14ac:dyDescent="0.25">
      <c r="A16" s="109">
        <v>92900</v>
      </c>
      <c r="B16" s="114" t="s">
        <v>161</v>
      </c>
      <c r="C16" s="111" t="s">
        <v>162</v>
      </c>
      <c r="D16" s="112">
        <f t="shared" si="1"/>
        <v>0</v>
      </c>
      <c r="E16" s="113">
        <f>'1 - Budget Input Sheet'!C46</f>
        <v>0</v>
      </c>
      <c r="F16" s="113">
        <f>'1 - Budget Input Sheet'!D46</f>
        <v>0</v>
      </c>
      <c r="G16" s="113">
        <f>'1 - Budget Input Sheet'!E46</f>
        <v>0</v>
      </c>
      <c r="H16" s="113">
        <f>'1 - Budget Input Sheet'!F46</f>
        <v>0</v>
      </c>
      <c r="I16" s="113"/>
      <c r="M16" s="144">
        <f>D16-'1 - Budget Input Sheet'!G46</f>
        <v>0</v>
      </c>
    </row>
    <row r="17" spans="1:13" ht="15.75" thickBot="1" x14ac:dyDescent="0.3">
      <c r="A17" s="109">
        <v>92912</v>
      </c>
      <c r="B17" s="114" t="s">
        <v>163</v>
      </c>
      <c r="C17" s="111" t="s">
        <v>164</v>
      </c>
      <c r="D17" s="112">
        <f t="shared" si="1"/>
        <v>0</v>
      </c>
      <c r="E17" s="113">
        <f>'1 - Budget Input Sheet'!C28</f>
        <v>0</v>
      </c>
      <c r="F17" s="113">
        <f>'1 - Budget Input Sheet'!D28</f>
        <v>0</v>
      </c>
      <c r="G17" s="113">
        <f>'1 - Budget Input Sheet'!E28</f>
        <v>0</v>
      </c>
      <c r="H17" s="113">
        <f>'1 - Budget Input Sheet'!F28</f>
        <v>0</v>
      </c>
      <c r="I17" s="113"/>
      <c r="M17" s="144">
        <f>D17-'1 - Budget Input Sheet'!G28</f>
        <v>0</v>
      </c>
    </row>
    <row r="18" spans="1:13" ht="15.75" thickBot="1" x14ac:dyDescent="0.3">
      <c r="A18" s="232" t="s">
        <v>165</v>
      </c>
      <c r="B18" s="117" t="s">
        <v>166</v>
      </c>
      <c r="C18" s="117"/>
      <c r="D18" s="118">
        <f>SUM(D3:D17)</f>
        <v>0</v>
      </c>
      <c r="E18" s="119">
        <f>SUM(E3:E17)</f>
        <v>0</v>
      </c>
      <c r="F18" s="119">
        <f t="shared" ref="F18:I18" si="2">SUM(F3:F17)</f>
        <v>0</v>
      </c>
      <c r="G18" s="119">
        <f t="shared" si="2"/>
        <v>0</v>
      </c>
      <c r="H18" s="119">
        <f>SUM(H3:H17)</f>
        <v>0</v>
      </c>
      <c r="I18" s="119">
        <f t="shared" si="2"/>
        <v>0</v>
      </c>
    </row>
    <row r="19" spans="1:13" ht="15.75" thickBot="1" x14ac:dyDescent="0.3">
      <c r="A19" s="233"/>
      <c r="B19" s="120" t="s">
        <v>167</v>
      </c>
      <c r="C19" s="120"/>
      <c r="D19" s="121">
        <f>'1 - Budget Input Sheet'!G48</f>
        <v>0</v>
      </c>
      <c r="E19" s="119">
        <f>'1 - Budget Input Sheet'!C48</f>
        <v>0</v>
      </c>
      <c r="F19" s="119">
        <f>'1 - Budget Input Sheet'!D48</f>
        <v>0</v>
      </c>
      <c r="G19" s="119">
        <f>'1 - Budget Input Sheet'!E48</f>
        <v>0</v>
      </c>
      <c r="H19" s="119">
        <f>'1 - Budget Input Sheet'!F48</f>
        <v>0</v>
      </c>
      <c r="I19" s="119">
        <v>0</v>
      </c>
    </row>
    <row r="20" spans="1:13" ht="16.5" customHeight="1" thickBot="1" x14ac:dyDescent="0.3">
      <c r="A20" s="234"/>
      <c r="B20" s="122" t="s">
        <v>168</v>
      </c>
      <c r="C20" s="122"/>
      <c r="D20" s="123">
        <f>D18-D19</f>
        <v>0</v>
      </c>
      <c r="E20" s="123">
        <f t="shared" ref="E20:I20" si="3">E18-E19</f>
        <v>0</v>
      </c>
      <c r="F20" s="123">
        <f t="shared" si="3"/>
        <v>0</v>
      </c>
      <c r="G20" s="123">
        <f t="shared" si="3"/>
        <v>0</v>
      </c>
      <c r="H20" s="123">
        <f t="shared" si="3"/>
        <v>0</v>
      </c>
      <c r="I20" s="123">
        <f t="shared" si="3"/>
        <v>0</v>
      </c>
    </row>
    <row r="22" spans="1:13" hidden="1" x14ac:dyDescent="0.25">
      <c r="B22" s="124" t="s">
        <v>169</v>
      </c>
      <c r="C22" s="124"/>
      <c r="D22" s="125">
        <v>0</v>
      </c>
      <c r="E22" s="115">
        <v>0</v>
      </c>
      <c r="F22" s="115">
        <v>0</v>
      </c>
      <c r="G22" s="115">
        <v>0</v>
      </c>
      <c r="H22" s="115">
        <v>0</v>
      </c>
      <c r="I22" s="115">
        <v>0</v>
      </c>
      <c r="J22" s="115"/>
    </row>
    <row r="23" spans="1:13" hidden="1" x14ac:dyDescent="0.25"/>
    <row r="24" spans="1:13" hidden="1" x14ac:dyDescent="0.25">
      <c r="B24" s="108" t="s">
        <v>170</v>
      </c>
      <c r="D24" s="125">
        <v>0</v>
      </c>
      <c r="E24" s="125">
        <v>0</v>
      </c>
      <c r="F24" s="125">
        <v>0</v>
      </c>
      <c r="G24" s="125">
        <v>0</v>
      </c>
      <c r="H24" s="125">
        <v>0</v>
      </c>
      <c r="I24" s="125">
        <v>0</v>
      </c>
    </row>
    <row r="25" spans="1:13" hidden="1" x14ac:dyDescent="0.25">
      <c r="B25" s="108" t="s">
        <v>171</v>
      </c>
      <c r="D25" s="125">
        <v>0</v>
      </c>
      <c r="E25" s="115">
        <v>0</v>
      </c>
      <c r="F25" s="115">
        <v>0</v>
      </c>
      <c r="G25" s="115">
        <v>0</v>
      </c>
      <c r="H25" s="115">
        <v>0</v>
      </c>
      <c r="I25" s="115">
        <v>0</v>
      </c>
    </row>
    <row r="26" spans="1:13" hidden="1" x14ac:dyDescent="0.25"/>
    <row r="27" spans="1:13" hidden="1" x14ac:dyDescent="0.25">
      <c r="B27" s="108" t="s">
        <v>172</v>
      </c>
      <c r="D27" s="125">
        <v>0</v>
      </c>
      <c r="E27" s="115">
        <v>0</v>
      </c>
      <c r="F27" s="115">
        <v>0</v>
      </c>
      <c r="G27" s="115">
        <v>0</v>
      </c>
      <c r="H27" s="115">
        <v>0</v>
      </c>
      <c r="I27" s="115">
        <v>0</v>
      </c>
    </row>
    <row r="28" spans="1:13" hidden="1" x14ac:dyDescent="0.25"/>
    <row r="29" spans="1:13" ht="126.75" customHeight="1" x14ac:dyDescent="0.25">
      <c r="C29" s="146" t="s">
        <v>176</v>
      </c>
    </row>
    <row r="30" spans="1:13" x14ac:dyDescent="0.25">
      <c r="C30" s="138"/>
    </row>
    <row r="31" spans="1:13" x14ac:dyDescent="0.25">
      <c r="C31" s="138"/>
    </row>
  </sheetData>
  <mergeCells count="3">
    <mergeCell ref="M3:M6"/>
    <mergeCell ref="A18:A20"/>
    <mergeCell ref="J7:R8"/>
  </mergeCells>
  <pageMargins left="0.7" right="0.7" top="0.75" bottom="0.75" header="0.3" footer="0.3"/>
  <pageSetup paperSize="9"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1 - Budget Input Sheet</vt:lpstr>
      <vt:lpstr>2 - Academic Staff Costs - calc</vt:lpstr>
      <vt:lpstr>3 - UCD Academic Scales</vt:lpstr>
      <vt:lpstr>4 - Fees &amp; Stipends</vt:lpstr>
      <vt:lpstr>5 - Researcher Salary Scales</vt:lpstr>
      <vt:lpstr>EFIN Reconciliation</vt:lpstr>
      <vt:lpstr>'1 - Budget Input Sheet'!Print_Area</vt:lpstr>
    </vt:vector>
  </TitlesOfParts>
  <Company>NUI, Galway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Amullany</dc:creator>
  <cp:lastModifiedBy>Aidan McElwaine</cp:lastModifiedBy>
  <cp:lastPrinted>2018-08-15T09:09:13Z</cp:lastPrinted>
  <dcterms:created xsi:type="dcterms:W3CDTF">2001-06-18T14:54:02Z</dcterms:created>
  <dcterms:modified xsi:type="dcterms:W3CDTF">2025-03-12T12:59:52Z</dcterms:modified>
</cp:coreProperties>
</file>